
<file path=[Content_Types].xml><?xml version="1.0" encoding="utf-8"?>
<Types xmlns="http://schemas.openxmlformats.org/package/2006/content-types">
  <Default Extension="vsd" ContentType="application/vnd.visio"/>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6.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7.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8.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drawings/drawing9.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drawings/drawing10.xml" ContentType="application/vnd.openxmlformats-officedocument.drawing+xml"/>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drawings/drawing12.xml" ContentType="application/vnd.openxmlformats-officedocument.drawing+xml"/>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drawings/drawing13.xml" ContentType="application/vnd.openxmlformats-officedocument.drawing+xml"/>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drawings/drawing14.xml" ContentType="application/vnd.openxmlformats-officedocument.drawing+xml"/>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drawings/drawing15.xml" ContentType="application/vnd.openxmlformats-officedocument.drawing+xml"/>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drawings/drawing16.xml" ContentType="application/vnd.openxmlformats-officedocument.drawing+xml"/>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drawings/drawing17.xml" ContentType="application/vnd.openxmlformats-officedocument.drawing+xml"/>
  <Override PartName="/xl/embeddings/oleObject40.bin" ContentType="application/vnd.openxmlformats-officedocument.oleObject"/>
  <Override PartName="/xl/embeddings/oleObject41.bin" ContentType="application/vnd.openxmlformats-officedocument.oleObject"/>
  <Override PartName="/xl/embeddings/oleObject42.bin" ContentType="application/vnd.openxmlformats-officedocument.oleObject"/>
  <Override PartName="/xl/drawings/drawing18.xml" ContentType="application/vnd.openxmlformats-officedocument.drawing+xml"/>
  <Override PartName="/xl/embeddings/oleObject43.bin" ContentType="application/vnd.openxmlformats-officedocument.oleObject"/>
  <Override PartName="/xl/embeddings/oleObject44.bin" ContentType="application/vnd.openxmlformats-officedocument.oleObject"/>
  <Override PartName="/xl/embeddings/oleObject45.bin" ContentType="application/vnd.openxmlformats-officedocument.oleObject"/>
  <Override PartName="/xl/drawings/drawing19.xml" ContentType="application/vnd.openxmlformats-officedocument.drawing+xml"/>
  <Override PartName="/xl/embeddings/oleObject46.bin" ContentType="application/vnd.openxmlformats-officedocument.oleObject"/>
  <Override PartName="/xl/embeddings/oleObject47.bin" ContentType="application/vnd.openxmlformats-officedocument.oleObject"/>
  <Override PartName="/xl/embeddings/oleObject48.bin" ContentType="application/vnd.openxmlformats-officedocument.oleObject"/>
  <Override PartName="/xl/drawings/drawing20.xml" ContentType="application/vnd.openxmlformats-officedocument.drawing+xml"/>
  <Override PartName="/xl/embeddings/oleObject49.bin" ContentType="application/vnd.openxmlformats-officedocument.oleObject"/>
  <Override PartName="/xl/embeddings/oleObject50.bin" ContentType="application/vnd.openxmlformats-officedocument.oleObject"/>
  <Override PartName="/xl/embeddings/oleObject51.bin" ContentType="application/vnd.openxmlformats-officedocument.oleObject"/>
  <Override PartName="/xl/drawings/drawing21.xml" ContentType="application/vnd.openxmlformats-officedocument.drawing+xml"/>
  <Override PartName="/xl/embeddings/oleObject52.bin" ContentType="application/vnd.openxmlformats-officedocument.oleObject"/>
  <Override PartName="/xl/embeddings/oleObject53.bin" ContentType="application/vnd.openxmlformats-officedocument.oleObject"/>
  <Override PartName="/xl/embeddings/oleObject54.bin" ContentType="application/vnd.openxmlformats-officedocument.oleObject"/>
  <Override PartName="/xl/drawings/drawing22.xml" ContentType="application/vnd.openxmlformats-officedocument.drawing+xml"/>
  <Override PartName="/xl/embeddings/oleObject55.bin" ContentType="application/vnd.openxmlformats-officedocument.oleObject"/>
  <Override PartName="/xl/embeddings/oleObject56.bin" ContentType="application/vnd.openxmlformats-officedocument.oleObject"/>
  <Override PartName="/xl/embeddings/oleObject57.bin" ContentType="application/vnd.openxmlformats-officedocument.oleObject"/>
  <Override PartName="/xl/drawings/drawing23.xml" ContentType="application/vnd.openxmlformats-officedocument.drawing+xml"/>
  <Override PartName="/xl/embeddings/oleObject58.bin" ContentType="application/vnd.openxmlformats-officedocument.oleObject"/>
  <Override PartName="/xl/embeddings/oleObject59.bin" ContentType="application/vnd.openxmlformats-officedocument.oleObject"/>
  <Override PartName="/xl/embeddings/oleObject60.bin" ContentType="application/vnd.openxmlformats-officedocument.oleObject"/>
  <Override PartName="/xl/drawings/drawing24.xml" ContentType="application/vnd.openxmlformats-officedocument.drawing+xml"/>
  <Override PartName="/xl/embeddings/oleObject61.bin" ContentType="application/vnd.openxmlformats-officedocument.oleObject"/>
  <Override PartName="/xl/embeddings/oleObject62.bin" ContentType="application/vnd.openxmlformats-officedocument.oleObject"/>
  <Override PartName="/xl/embeddings/oleObject63.bin" ContentType="application/vnd.openxmlformats-officedocument.oleObject"/>
  <Override PartName="/xl/drawings/drawing25.xml" ContentType="application/vnd.openxmlformats-officedocument.drawing+xml"/>
  <Override PartName="/xl/embeddings/oleObject64.bin" ContentType="application/vnd.openxmlformats-officedocument.oleObject"/>
  <Override PartName="/xl/embeddings/oleObject65.bin" ContentType="application/vnd.openxmlformats-officedocument.oleObject"/>
  <Override PartName="/xl/embeddings/oleObject66.bin" ContentType="application/vnd.openxmlformats-officedocument.oleObject"/>
  <Override PartName="/xl/drawings/drawing26.xml" ContentType="application/vnd.openxmlformats-officedocument.drawing+xml"/>
  <Override PartName="/xl/embeddings/oleObject67.bin" ContentType="application/vnd.openxmlformats-officedocument.oleObject"/>
  <Override PartName="/xl/embeddings/oleObject68.bin" ContentType="application/vnd.openxmlformats-officedocument.oleObject"/>
  <Override PartName="/xl/embeddings/oleObject69.bin" ContentType="application/vnd.openxmlformats-officedocument.oleObject"/>
  <Override PartName="/xl/drawings/drawing27.xml" ContentType="application/vnd.openxmlformats-officedocument.drawing+xml"/>
  <Override PartName="/xl/embeddings/oleObject70.bin" ContentType="application/vnd.openxmlformats-officedocument.oleObject"/>
  <Override PartName="/xl/embeddings/oleObject71.bin" ContentType="application/vnd.openxmlformats-officedocument.oleObject"/>
  <Override PartName="/xl/embeddings/oleObject72.bin" ContentType="application/vnd.openxmlformats-officedocument.oleObject"/>
  <Override PartName="/xl/drawings/drawing28.xml" ContentType="application/vnd.openxmlformats-officedocument.drawing+xml"/>
  <Override PartName="/xl/embeddings/oleObject73.bin" ContentType="application/vnd.openxmlformats-officedocument.oleObject"/>
  <Override PartName="/xl/embeddings/oleObject74.bin" ContentType="application/vnd.openxmlformats-officedocument.oleObject"/>
  <Override PartName="/xl/embeddings/oleObject75.bin" ContentType="application/vnd.openxmlformats-officedocument.oleObject"/>
  <Override PartName="/xl/drawings/drawing29.xml" ContentType="application/vnd.openxmlformats-officedocument.drawing+xml"/>
  <Override PartName="/xl/embeddings/oleObject76.bin" ContentType="application/vnd.openxmlformats-officedocument.oleObject"/>
  <Override PartName="/xl/embeddings/oleObject77.bin" ContentType="application/vnd.openxmlformats-officedocument.oleObject"/>
  <Override PartName="/xl/embeddings/oleObject78.bin" ContentType="application/vnd.openxmlformats-officedocument.oleObject"/>
  <Override PartName="/xl/drawings/drawing30.xml" ContentType="application/vnd.openxmlformats-officedocument.drawing+xml"/>
  <Override PartName="/xl/embeddings/oleObject79.bin" ContentType="application/vnd.openxmlformats-officedocument.oleObject"/>
  <Override PartName="/xl/embeddings/oleObject80.bin" ContentType="application/vnd.openxmlformats-officedocument.oleObject"/>
  <Override PartName="/xl/embeddings/oleObject81.bin" ContentType="application/vnd.openxmlformats-officedocument.oleObject"/>
  <Override PartName="/xl/drawings/drawing31.xml" ContentType="application/vnd.openxmlformats-officedocument.drawing+xml"/>
  <Override PartName="/xl/embeddings/oleObject82.bin" ContentType="application/vnd.openxmlformats-officedocument.oleObject"/>
  <Override PartName="/xl/embeddings/oleObject83.bin" ContentType="application/vnd.openxmlformats-officedocument.oleObject"/>
  <Override PartName="/xl/embeddings/oleObject84.bin" ContentType="application/vnd.openxmlformats-officedocument.oleObject"/>
  <Override PartName="/xl/drawings/drawing32.xml" ContentType="application/vnd.openxmlformats-officedocument.drawing+xml"/>
  <Override PartName="/xl/embeddings/oleObject85.bin" ContentType="application/vnd.openxmlformats-officedocument.oleObject"/>
  <Override PartName="/xl/embeddings/oleObject86.bin" ContentType="application/vnd.openxmlformats-officedocument.oleObject"/>
  <Override PartName="/xl/embeddings/oleObject87.bin" ContentType="application/vnd.openxmlformats-officedocument.oleObject"/>
  <Override PartName="/xl/drawings/drawing33.xml" ContentType="application/vnd.openxmlformats-officedocument.drawing+xml"/>
  <Override PartName="/xl/embeddings/oleObject88.bin" ContentType="application/vnd.openxmlformats-officedocument.oleObject"/>
  <Override PartName="/xl/embeddings/oleObject89.bin" ContentType="application/vnd.openxmlformats-officedocument.oleObject"/>
  <Override PartName="/xl/embeddings/oleObject90.bin" ContentType="application/vnd.openxmlformats-officedocument.oleObject"/>
  <Override PartName="/xl/drawings/drawing34.xml" ContentType="application/vnd.openxmlformats-officedocument.drawing+xml"/>
  <Override PartName="/xl/embeddings/oleObject91.bin" ContentType="application/vnd.openxmlformats-officedocument.oleObject"/>
  <Override PartName="/xl/embeddings/oleObject92.bin" ContentType="application/vnd.openxmlformats-officedocument.oleObject"/>
  <Override PartName="/xl/embeddings/oleObject93.bin" ContentType="application/vnd.openxmlformats-officedocument.oleObject"/>
  <Override PartName="/xl/drawings/drawing35.xml" ContentType="application/vnd.openxmlformats-officedocument.drawing+xml"/>
  <Override PartName="/xl/ctrlProps/ctrlProp1.xml" ContentType="application/vnd.ms-excel.controlproperties+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82197\Documents\Projecten\JCL cursus warehousing 's Heerenberg\Week 8\"/>
    </mc:Choice>
  </mc:AlternateContent>
  <bookViews>
    <workbookView xWindow="120" yWindow="120" windowWidth="15180" windowHeight="7050" tabRatio="814" activeTab="1"/>
  </bookViews>
  <sheets>
    <sheet name="HANDLEIDING" sheetId="42" r:id="rId1"/>
    <sheet name="INPUT" sheetId="8" r:id="rId2"/>
    <sheet name="meer artikelen zonder ABC" sheetId="1" r:id="rId3"/>
    <sheet name="meer artikelen met ABC" sheetId="6" r:id="rId4"/>
    <sheet name="Jaarlijkse besparing" sheetId="7" r:id="rId5"/>
    <sheet name="1" sheetId="9" state="hidden" r:id="rId6"/>
    <sheet name="2" sheetId="10" state="hidden" r:id="rId7"/>
    <sheet name="3" sheetId="11" state="hidden" r:id="rId8"/>
    <sheet name="4" sheetId="15" state="hidden" r:id="rId9"/>
    <sheet name="5" sheetId="14" state="hidden" r:id="rId10"/>
    <sheet name="6" sheetId="13" state="hidden" r:id="rId11"/>
    <sheet name="7" sheetId="16" state="hidden" r:id="rId12"/>
    <sheet name="8" sheetId="17" state="hidden" r:id="rId13"/>
    <sheet name="9" sheetId="18" state="hidden" r:id="rId14"/>
    <sheet name="10" sheetId="19" state="hidden" r:id="rId15"/>
    <sheet name="11" sheetId="20" state="hidden" r:id="rId16"/>
    <sheet name="12" sheetId="39" state="hidden" r:id="rId17"/>
    <sheet name="13" sheetId="21" state="hidden" r:id="rId18"/>
    <sheet name="14" sheetId="22" state="hidden" r:id="rId19"/>
    <sheet name="15" sheetId="23" state="hidden" r:id="rId20"/>
    <sheet name="16" sheetId="24" state="hidden" r:id="rId21"/>
    <sheet name="17" sheetId="25" state="hidden" r:id="rId22"/>
    <sheet name="18" sheetId="26" state="hidden" r:id="rId23"/>
    <sheet name="19" sheetId="27" state="hidden" r:id="rId24"/>
    <sheet name="20" sheetId="28" state="hidden" r:id="rId25"/>
    <sheet name="21" sheetId="29" state="hidden" r:id="rId26"/>
    <sheet name="22" sheetId="30" state="hidden" r:id="rId27"/>
    <sheet name="23" sheetId="31" state="hidden" r:id="rId28"/>
    <sheet name="24" sheetId="32" state="hidden" r:id="rId29"/>
    <sheet name="25" sheetId="33" state="hidden" r:id="rId30"/>
    <sheet name="26" sheetId="34" state="hidden" r:id="rId31"/>
    <sheet name="27" sheetId="35" state="hidden" r:id="rId32"/>
    <sheet name="28" sheetId="36" state="hidden" r:id="rId33"/>
    <sheet name="29" sheetId="37" state="hidden" r:id="rId34"/>
    <sheet name="30" sheetId="38" state="hidden" r:id="rId35"/>
    <sheet name="Dropdown" sheetId="40" state="hidden" r:id="rId36"/>
    <sheet name="RESULTS" sheetId="41" r:id="rId37"/>
  </sheets>
  <definedNames>
    <definedName name="Z_3F9FA1E6_1BA7_48FB_BCA5_F23B09DF1C2F_.wvu.Cols" localSheetId="5" hidden="1">'1'!$F:$F,'1'!$O:$P</definedName>
    <definedName name="Z_3F9FA1E6_1BA7_48FB_BCA5_F23B09DF1C2F_.wvu.Cols" localSheetId="14" hidden="1">'10'!$F:$F,'10'!$O:$P</definedName>
    <definedName name="Z_3F9FA1E6_1BA7_48FB_BCA5_F23B09DF1C2F_.wvu.Cols" localSheetId="15" hidden="1">'11'!$F:$F,'11'!$O:$P</definedName>
    <definedName name="Z_3F9FA1E6_1BA7_48FB_BCA5_F23B09DF1C2F_.wvu.Cols" localSheetId="16" hidden="1">'12'!$F:$F,'12'!$O:$P</definedName>
    <definedName name="Z_3F9FA1E6_1BA7_48FB_BCA5_F23B09DF1C2F_.wvu.Cols" localSheetId="17" hidden="1">'13'!$F:$F,'13'!$O:$P</definedName>
    <definedName name="Z_3F9FA1E6_1BA7_48FB_BCA5_F23B09DF1C2F_.wvu.Cols" localSheetId="18" hidden="1">'14'!$F:$F,'14'!$O:$P</definedName>
    <definedName name="Z_3F9FA1E6_1BA7_48FB_BCA5_F23B09DF1C2F_.wvu.Cols" localSheetId="19" hidden="1">'15'!$F:$F,'15'!$O:$P</definedName>
    <definedName name="Z_3F9FA1E6_1BA7_48FB_BCA5_F23B09DF1C2F_.wvu.Cols" localSheetId="20" hidden="1">'16'!$F:$F,'16'!$O:$P</definedName>
    <definedName name="Z_3F9FA1E6_1BA7_48FB_BCA5_F23B09DF1C2F_.wvu.Cols" localSheetId="21" hidden="1">'17'!$F:$F,'17'!$O:$P</definedName>
    <definedName name="Z_3F9FA1E6_1BA7_48FB_BCA5_F23B09DF1C2F_.wvu.Cols" localSheetId="22" hidden="1">'18'!$F:$F,'18'!$O:$P</definedName>
    <definedName name="Z_3F9FA1E6_1BA7_48FB_BCA5_F23B09DF1C2F_.wvu.Cols" localSheetId="23" hidden="1">'19'!$F:$F,'19'!$O:$P</definedName>
    <definedName name="Z_3F9FA1E6_1BA7_48FB_BCA5_F23B09DF1C2F_.wvu.Cols" localSheetId="6" hidden="1">'2'!$F:$F,'2'!$O:$P</definedName>
    <definedName name="Z_3F9FA1E6_1BA7_48FB_BCA5_F23B09DF1C2F_.wvu.Cols" localSheetId="24" hidden="1">'20'!$F:$F,'20'!$O:$P</definedName>
    <definedName name="Z_3F9FA1E6_1BA7_48FB_BCA5_F23B09DF1C2F_.wvu.Cols" localSheetId="25" hidden="1">'21'!$F:$F,'21'!$O:$P</definedName>
    <definedName name="Z_3F9FA1E6_1BA7_48FB_BCA5_F23B09DF1C2F_.wvu.Cols" localSheetId="26" hidden="1">'22'!$F:$F,'22'!$O:$P</definedName>
    <definedName name="Z_3F9FA1E6_1BA7_48FB_BCA5_F23B09DF1C2F_.wvu.Cols" localSheetId="27" hidden="1">'23'!$F:$F,'23'!$O:$P</definedName>
    <definedName name="Z_3F9FA1E6_1BA7_48FB_BCA5_F23B09DF1C2F_.wvu.Cols" localSheetId="28" hidden="1">'24'!$F:$F,'24'!$O:$P</definedName>
    <definedName name="Z_3F9FA1E6_1BA7_48FB_BCA5_F23B09DF1C2F_.wvu.Cols" localSheetId="29" hidden="1">'25'!$F:$F,'25'!$O:$P</definedName>
    <definedName name="Z_3F9FA1E6_1BA7_48FB_BCA5_F23B09DF1C2F_.wvu.Cols" localSheetId="30" hidden="1">'26'!$F:$F,'26'!$O:$P</definedName>
    <definedName name="Z_3F9FA1E6_1BA7_48FB_BCA5_F23B09DF1C2F_.wvu.Cols" localSheetId="31" hidden="1">'27'!$F:$F,'27'!$O:$P</definedName>
    <definedName name="Z_3F9FA1E6_1BA7_48FB_BCA5_F23B09DF1C2F_.wvu.Cols" localSheetId="32" hidden="1">'28'!$F:$F,'28'!$O:$P</definedName>
    <definedName name="Z_3F9FA1E6_1BA7_48FB_BCA5_F23B09DF1C2F_.wvu.Cols" localSheetId="33" hidden="1">'29'!$F:$F,'29'!$O:$P</definedName>
    <definedName name="Z_3F9FA1E6_1BA7_48FB_BCA5_F23B09DF1C2F_.wvu.Cols" localSheetId="7" hidden="1">'3'!$F:$F,'3'!$O:$P</definedName>
    <definedName name="Z_3F9FA1E6_1BA7_48FB_BCA5_F23B09DF1C2F_.wvu.Cols" localSheetId="34" hidden="1">'30'!$F:$F,'30'!$O:$P</definedName>
    <definedName name="Z_3F9FA1E6_1BA7_48FB_BCA5_F23B09DF1C2F_.wvu.Cols" localSheetId="8" hidden="1">'4'!$F:$F,'4'!$O:$P</definedName>
    <definedName name="Z_3F9FA1E6_1BA7_48FB_BCA5_F23B09DF1C2F_.wvu.Cols" localSheetId="9" hidden="1">'5'!$F:$F,'5'!$O:$P</definedName>
    <definedName name="Z_3F9FA1E6_1BA7_48FB_BCA5_F23B09DF1C2F_.wvu.Cols" localSheetId="10" hidden="1">'6'!$F:$F,'6'!$O:$P</definedName>
    <definedName name="Z_3F9FA1E6_1BA7_48FB_BCA5_F23B09DF1C2F_.wvu.Cols" localSheetId="11" hidden="1">'7'!$F:$F,'7'!$O:$P</definedName>
    <definedName name="Z_3F9FA1E6_1BA7_48FB_BCA5_F23B09DF1C2F_.wvu.Cols" localSheetId="12" hidden="1">'8'!$F:$F,'8'!$O:$P</definedName>
    <definedName name="Z_3F9FA1E6_1BA7_48FB_BCA5_F23B09DF1C2F_.wvu.Cols" localSheetId="13" hidden="1">'9'!$F:$F,'9'!$O:$P</definedName>
    <definedName name="Z_3F9FA1E6_1BA7_48FB_BCA5_F23B09DF1C2F_.wvu.Cols" localSheetId="3" hidden="1">'meer artikelen met ABC'!$F:$F,'meer artikelen met ABC'!$O:$P</definedName>
    <definedName name="Z_3F9FA1E6_1BA7_48FB_BCA5_F23B09DF1C2F_.wvu.Rows" localSheetId="5" hidden="1">'1'!$1:$8</definedName>
    <definedName name="Z_3F9FA1E6_1BA7_48FB_BCA5_F23B09DF1C2F_.wvu.Rows" localSheetId="14" hidden="1">'10'!$1:$8</definedName>
    <definedName name="Z_3F9FA1E6_1BA7_48FB_BCA5_F23B09DF1C2F_.wvu.Rows" localSheetId="15" hidden="1">'11'!$1:$8</definedName>
    <definedName name="Z_3F9FA1E6_1BA7_48FB_BCA5_F23B09DF1C2F_.wvu.Rows" localSheetId="16" hidden="1">'12'!$1:$8</definedName>
    <definedName name="Z_3F9FA1E6_1BA7_48FB_BCA5_F23B09DF1C2F_.wvu.Rows" localSheetId="17" hidden="1">'13'!$1:$8</definedName>
    <definedName name="Z_3F9FA1E6_1BA7_48FB_BCA5_F23B09DF1C2F_.wvu.Rows" localSheetId="18" hidden="1">'14'!$1:$8</definedName>
    <definedName name="Z_3F9FA1E6_1BA7_48FB_BCA5_F23B09DF1C2F_.wvu.Rows" localSheetId="19" hidden="1">'15'!$1:$8</definedName>
    <definedName name="Z_3F9FA1E6_1BA7_48FB_BCA5_F23B09DF1C2F_.wvu.Rows" localSheetId="20" hidden="1">'16'!$1:$8</definedName>
    <definedName name="Z_3F9FA1E6_1BA7_48FB_BCA5_F23B09DF1C2F_.wvu.Rows" localSheetId="21" hidden="1">'17'!$1:$8</definedName>
    <definedName name="Z_3F9FA1E6_1BA7_48FB_BCA5_F23B09DF1C2F_.wvu.Rows" localSheetId="22" hidden="1">'18'!$1:$8</definedName>
    <definedName name="Z_3F9FA1E6_1BA7_48FB_BCA5_F23B09DF1C2F_.wvu.Rows" localSheetId="23" hidden="1">'19'!$1:$8</definedName>
    <definedName name="Z_3F9FA1E6_1BA7_48FB_BCA5_F23B09DF1C2F_.wvu.Rows" localSheetId="6" hidden="1">'2'!$1:$8</definedName>
    <definedName name="Z_3F9FA1E6_1BA7_48FB_BCA5_F23B09DF1C2F_.wvu.Rows" localSheetId="24" hidden="1">'20'!$1:$8</definedName>
    <definedName name="Z_3F9FA1E6_1BA7_48FB_BCA5_F23B09DF1C2F_.wvu.Rows" localSheetId="25" hidden="1">'21'!$1:$8</definedName>
    <definedName name="Z_3F9FA1E6_1BA7_48FB_BCA5_F23B09DF1C2F_.wvu.Rows" localSheetId="26" hidden="1">'22'!$1:$8</definedName>
    <definedName name="Z_3F9FA1E6_1BA7_48FB_BCA5_F23B09DF1C2F_.wvu.Rows" localSheetId="27" hidden="1">'23'!$1:$8</definedName>
    <definedName name="Z_3F9FA1E6_1BA7_48FB_BCA5_F23B09DF1C2F_.wvu.Rows" localSheetId="28" hidden="1">'24'!$1:$8</definedName>
    <definedName name="Z_3F9FA1E6_1BA7_48FB_BCA5_F23B09DF1C2F_.wvu.Rows" localSheetId="29" hidden="1">'25'!$1:$8</definedName>
    <definedName name="Z_3F9FA1E6_1BA7_48FB_BCA5_F23B09DF1C2F_.wvu.Rows" localSheetId="30" hidden="1">'26'!$1:$8</definedName>
    <definedName name="Z_3F9FA1E6_1BA7_48FB_BCA5_F23B09DF1C2F_.wvu.Rows" localSheetId="31" hidden="1">'27'!$1:$8</definedName>
    <definedName name="Z_3F9FA1E6_1BA7_48FB_BCA5_F23B09DF1C2F_.wvu.Rows" localSheetId="32" hidden="1">'28'!$1:$8</definedName>
    <definedName name="Z_3F9FA1E6_1BA7_48FB_BCA5_F23B09DF1C2F_.wvu.Rows" localSheetId="33" hidden="1">'29'!$1:$8</definedName>
    <definedName name="Z_3F9FA1E6_1BA7_48FB_BCA5_F23B09DF1C2F_.wvu.Rows" localSheetId="7" hidden="1">'3'!$1:$8</definedName>
    <definedName name="Z_3F9FA1E6_1BA7_48FB_BCA5_F23B09DF1C2F_.wvu.Rows" localSheetId="34" hidden="1">'30'!$1:$8</definedName>
    <definedName name="Z_3F9FA1E6_1BA7_48FB_BCA5_F23B09DF1C2F_.wvu.Rows" localSheetId="8" hidden="1">'4'!$1:$8</definedName>
    <definedName name="Z_3F9FA1E6_1BA7_48FB_BCA5_F23B09DF1C2F_.wvu.Rows" localSheetId="9" hidden="1">'5'!$1:$8</definedName>
    <definedName name="Z_3F9FA1E6_1BA7_48FB_BCA5_F23B09DF1C2F_.wvu.Rows" localSheetId="10" hidden="1">'6'!$1:$8</definedName>
    <definedName name="Z_3F9FA1E6_1BA7_48FB_BCA5_F23B09DF1C2F_.wvu.Rows" localSheetId="11" hidden="1">'7'!$1:$8</definedName>
    <definedName name="Z_3F9FA1E6_1BA7_48FB_BCA5_F23B09DF1C2F_.wvu.Rows" localSheetId="12" hidden="1">'8'!$1:$8</definedName>
    <definedName name="Z_3F9FA1E6_1BA7_48FB_BCA5_F23B09DF1C2F_.wvu.Rows" localSheetId="13" hidden="1">'9'!$1:$8</definedName>
    <definedName name="Z_3F9FA1E6_1BA7_48FB_BCA5_F23B09DF1C2F_.wvu.Rows" localSheetId="1" hidden="1">INPUT!$8:$8</definedName>
    <definedName name="Z_3F9FA1E6_1BA7_48FB_BCA5_F23B09DF1C2F_.wvu.Rows" localSheetId="3" hidden="1">'meer artikelen met ABC'!$1:$8</definedName>
  </definedNames>
  <calcPr calcId="152511"/>
  <customWorkbookViews>
    <customWorkbookView name="Handleiding" guid="{DB7468F2-DD7C-4FC2-8D7A-3B376A7B9192}" includeHiddenRowCol="0" maximized="1" windowWidth="1360" windowHeight="585" tabRatio="814" activeSheetId="42"/>
    <customWorkbookView name="Handleiding1" guid="{3F9FA1E6-1BA7-48FB-BCA5-F23B09DF1C2F}" maximized="1" windowWidth="1360" windowHeight="585" tabRatio="814" activeSheetId="42"/>
  </customWorkbookViews>
</workbook>
</file>

<file path=xl/calcChain.xml><?xml version="1.0" encoding="utf-8"?>
<calcChain xmlns="http://schemas.openxmlformats.org/spreadsheetml/2006/main">
  <c r="C5" i="41" l="1"/>
  <c r="C6" i="41"/>
  <c r="C7" i="41"/>
  <c r="C8" i="41"/>
  <c r="C9" i="41"/>
  <c r="C10" i="41"/>
  <c r="C11" i="41"/>
  <c r="C12" i="41"/>
  <c r="C13" i="41"/>
  <c r="C4" i="41"/>
  <c r="C15" i="7"/>
  <c r="C14" i="7"/>
  <c r="C10" i="1"/>
  <c r="B23" i="6"/>
  <c r="E6" i="8" l="1"/>
  <c r="D6" i="8"/>
  <c r="D8" i="8"/>
  <c r="E16" i="37" s="1"/>
  <c r="P93" i="39"/>
  <c r="B93" i="39"/>
  <c r="W91" i="39"/>
  <c r="U88" i="39"/>
  <c r="P88" i="39"/>
  <c r="O88" i="39"/>
  <c r="U87" i="39"/>
  <c r="P87" i="39"/>
  <c r="O87" i="39"/>
  <c r="U86" i="39"/>
  <c r="P86" i="39"/>
  <c r="O86" i="39"/>
  <c r="U85" i="39"/>
  <c r="P85" i="39"/>
  <c r="O85" i="39"/>
  <c r="U84" i="39"/>
  <c r="P84" i="39"/>
  <c r="O84" i="39"/>
  <c r="U83" i="39"/>
  <c r="P83" i="39"/>
  <c r="O83" i="39"/>
  <c r="U82" i="39"/>
  <c r="P82" i="39"/>
  <c r="O82" i="39"/>
  <c r="U81" i="39"/>
  <c r="P81" i="39"/>
  <c r="O81" i="39"/>
  <c r="U80" i="39"/>
  <c r="P80" i="39"/>
  <c r="O80" i="39"/>
  <c r="U79" i="39"/>
  <c r="P79" i="39"/>
  <c r="O79" i="39"/>
  <c r="U78" i="39"/>
  <c r="P78" i="39"/>
  <c r="O78" i="39"/>
  <c r="U77" i="39"/>
  <c r="P77" i="39"/>
  <c r="O77" i="39"/>
  <c r="U76" i="39"/>
  <c r="P76" i="39"/>
  <c r="O76" i="39"/>
  <c r="G76" i="39"/>
  <c r="D76" i="39"/>
  <c r="U75" i="39"/>
  <c r="P75" i="39"/>
  <c r="O75" i="39"/>
  <c r="G75" i="39"/>
  <c r="D75" i="39"/>
  <c r="U74" i="39"/>
  <c r="P74" i="39"/>
  <c r="O74" i="39"/>
  <c r="G74" i="39"/>
  <c r="D74" i="39"/>
  <c r="U73" i="39"/>
  <c r="P73" i="39"/>
  <c r="O73" i="39"/>
  <c r="G73" i="39"/>
  <c r="D73" i="39"/>
  <c r="U72" i="39"/>
  <c r="P72" i="39"/>
  <c r="O72" i="39"/>
  <c r="G72" i="39"/>
  <c r="D72" i="39"/>
  <c r="U71" i="39"/>
  <c r="P71" i="39"/>
  <c r="O71" i="39"/>
  <c r="G71" i="39"/>
  <c r="D71" i="39"/>
  <c r="U70" i="39"/>
  <c r="P70" i="39"/>
  <c r="O70" i="39"/>
  <c r="G70" i="39"/>
  <c r="D70" i="39"/>
  <c r="U69" i="39"/>
  <c r="P69" i="39"/>
  <c r="O69" i="39"/>
  <c r="G69" i="39"/>
  <c r="D69" i="39"/>
  <c r="U68" i="39"/>
  <c r="P68" i="39"/>
  <c r="O68" i="39"/>
  <c r="G68" i="39"/>
  <c r="D68" i="39"/>
  <c r="U67" i="39"/>
  <c r="P67" i="39"/>
  <c r="O67" i="39"/>
  <c r="G67" i="39"/>
  <c r="D67" i="39"/>
  <c r="U66" i="39"/>
  <c r="P66" i="39"/>
  <c r="O66" i="39"/>
  <c r="G66" i="39"/>
  <c r="D66" i="39"/>
  <c r="U65" i="39"/>
  <c r="P65" i="39"/>
  <c r="O65" i="39"/>
  <c r="G65" i="39"/>
  <c r="D65" i="39"/>
  <c r="U64" i="39"/>
  <c r="P64" i="39"/>
  <c r="O64" i="39"/>
  <c r="G64" i="39"/>
  <c r="D64" i="39"/>
  <c r="U63" i="39"/>
  <c r="P63" i="39"/>
  <c r="O63" i="39"/>
  <c r="G63" i="39"/>
  <c r="D63" i="39"/>
  <c r="U62" i="39"/>
  <c r="P62" i="39"/>
  <c r="O62" i="39"/>
  <c r="G62" i="39"/>
  <c r="D62" i="39"/>
  <c r="U61" i="39"/>
  <c r="P61" i="39"/>
  <c r="O61" i="39"/>
  <c r="G61" i="39"/>
  <c r="D61" i="39"/>
  <c r="U60" i="39"/>
  <c r="P60" i="39"/>
  <c r="O60" i="39"/>
  <c r="G60" i="39"/>
  <c r="D60" i="39"/>
  <c r="U59" i="39"/>
  <c r="P59" i="39"/>
  <c r="O59" i="39"/>
  <c r="G59" i="39"/>
  <c r="D59" i="39"/>
  <c r="U54" i="39"/>
  <c r="P54" i="39"/>
  <c r="O54" i="39"/>
  <c r="U53" i="39"/>
  <c r="P53" i="39"/>
  <c r="O53" i="39"/>
  <c r="U52" i="39"/>
  <c r="P52" i="39"/>
  <c r="O52" i="39"/>
  <c r="U51" i="39"/>
  <c r="P51" i="39"/>
  <c r="O51" i="39"/>
  <c r="U50" i="39"/>
  <c r="P50" i="39"/>
  <c r="O50" i="39"/>
  <c r="U49" i="39"/>
  <c r="P49" i="39"/>
  <c r="O49" i="39"/>
  <c r="U48" i="39"/>
  <c r="P48" i="39"/>
  <c r="O48" i="39"/>
  <c r="U47" i="39"/>
  <c r="P47" i="39"/>
  <c r="O47" i="39"/>
  <c r="U46" i="39"/>
  <c r="P46" i="39"/>
  <c r="O46" i="39"/>
  <c r="U45" i="39"/>
  <c r="P45" i="39"/>
  <c r="O45" i="39"/>
  <c r="U44" i="39"/>
  <c r="P44" i="39"/>
  <c r="O44" i="39"/>
  <c r="U43" i="39"/>
  <c r="P43" i="39"/>
  <c r="O43" i="39"/>
  <c r="U42" i="39"/>
  <c r="P42" i="39"/>
  <c r="O42" i="39"/>
  <c r="D42" i="39"/>
  <c r="Q42" i="39" s="1"/>
  <c r="U41" i="39"/>
  <c r="P41" i="39"/>
  <c r="O41" i="39"/>
  <c r="D41" i="39"/>
  <c r="Q41" i="39" s="1"/>
  <c r="U40" i="39"/>
  <c r="P40" i="39"/>
  <c r="O40" i="39"/>
  <c r="D40" i="39"/>
  <c r="Q40" i="39" s="1"/>
  <c r="U39" i="39"/>
  <c r="P39" i="39"/>
  <c r="O39" i="39"/>
  <c r="D39" i="39"/>
  <c r="Q39" i="39" s="1"/>
  <c r="U38" i="39"/>
  <c r="P38" i="39"/>
  <c r="O38" i="39"/>
  <c r="D38" i="39"/>
  <c r="Q38" i="39" s="1"/>
  <c r="U37" i="39"/>
  <c r="P37" i="39"/>
  <c r="O37" i="39"/>
  <c r="D37" i="39"/>
  <c r="Q37" i="39" s="1"/>
  <c r="U36" i="39"/>
  <c r="P36" i="39"/>
  <c r="O36" i="39"/>
  <c r="D36" i="39"/>
  <c r="Q36" i="39" s="1"/>
  <c r="U35" i="39"/>
  <c r="P35" i="39"/>
  <c r="O35" i="39"/>
  <c r="D35" i="39"/>
  <c r="Q35" i="39" s="1"/>
  <c r="U34" i="39"/>
  <c r="P34" i="39"/>
  <c r="O34" i="39"/>
  <c r="D34" i="39"/>
  <c r="Q34" i="39" s="1"/>
  <c r="U33" i="39"/>
  <c r="P33" i="39"/>
  <c r="O33" i="39"/>
  <c r="D33" i="39"/>
  <c r="Q33" i="39" s="1"/>
  <c r="U32" i="39"/>
  <c r="P32" i="39"/>
  <c r="O32" i="39"/>
  <c r="D32" i="39"/>
  <c r="Q32" i="39" s="1"/>
  <c r="U31" i="39"/>
  <c r="P31" i="39"/>
  <c r="O31" i="39"/>
  <c r="D31" i="39"/>
  <c r="Q31" i="39" s="1"/>
  <c r="U30" i="39"/>
  <c r="P30" i="39"/>
  <c r="O30" i="39"/>
  <c r="D30" i="39"/>
  <c r="Q30" i="39" s="1"/>
  <c r="U29" i="39"/>
  <c r="P29" i="39"/>
  <c r="O29" i="39"/>
  <c r="D29" i="39"/>
  <c r="Q29" i="39" s="1"/>
  <c r="U28" i="39"/>
  <c r="P28" i="39"/>
  <c r="O28" i="39"/>
  <c r="D28" i="39"/>
  <c r="Q28" i="39" s="1"/>
  <c r="U27" i="39"/>
  <c r="P27" i="39"/>
  <c r="O27" i="39"/>
  <c r="D27" i="39"/>
  <c r="Q27" i="39" s="1"/>
  <c r="U26" i="39"/>
  <c r="P26" i="39"/>
  <c r="O26" i="39"/>
  <c r="D26" i="39"/>
  <c r="U25" i="39"/>
  <c r="P25" i="39"/>
  <c r="O25" i="39"/>
  <c r="D25" i="39"/>
  <c r="Q25" i="39" s="1"/>
  <c r="E20" i="39"/>
  <c r="E19" i="39"/>
  <c r="E18" i="39"/>
  <c r="E17" i="39"/>
  <c r="V50" i="39" s="1"/>
  <c r="G14" i="39"/>
  <c r="D14" i="39"/>
  <c r="G13" i="39"/>
  <c r="D86" i="39" s="1"/>
  <c r="D13" i="39"/>
  <c r="G12" i="39"/>
  <c r="D12" i="39"/>
  <c r="P93" i="38"/>
  <c r="B93" i="38"/>
  <c r="W91" i="38"/>
  <c r="U88" i="38"/>
  <c r="P88" i="38"/>
  <c r="O88" i="38"/>
  <c r="U87" i="38"/>
  <c r="P87" i="38"/>
  <c r="O87" i="38"/>
  <c r="U86" i="38"/>
  <c r="P86" i="38"/>
  <c r="O86" i="38"/>
  <c r="U85" i="38"/>
  <c r="P85" i="38"/>
  <c r="O85" i="38"/>
  <c r="U84" i="38"/>
  <c r="P84" i="38"/>
  <c r="O84" i="38"/>
  <c r="U83" i="38"/>
  <c r="P83" i="38"/>
  <c r="O83" i="38"/>
  <c r="U82" i="38"/>
  <c r="P82" i="38"/>
  <c r="O82" i="38"/>
  <c r="U81" i="38"/>
  <c r="P81" i="38"/>
  <c r="O81" i="38"/>
  <c r="U80" i="38"/>
  <c r="P80" i="38"/>
  <c r="O80" i="38"/>
  <c r="U79" i="38"/>
  <c r="P79" i="38"/>
  <c r="O79" i="38"/>
  <c r="U78" i="38"/>
  <c r="P78" i="38"/>
  <c r="O78" i="38"/>
  <c r="U77" i="38"/>
  <c r="P77" i="38"/>
  <c r="O77" i="38"/>
  <c r="U76" i="38"/>
  <c r="P76" i="38"/>
  <c r="O76" i="38"/>
  <c r="U75" i="38"/>
  <c r="P75" i="38"/>
  <c r="O75" i="38"/>
  <c r="U74" i="38"/>
  <c r="P74" i="38"/>
  <c r="O74" i="38"/>
  <c r="U73" i="38"/>
  <c r="P73" i="38"/>
  <c r="O73" i="38"/>
  <c r="U72" i="38"/>
  <c r="P72" i="38"/>
  <c r="O72" i="38"/>
  <c r="U71" i="38"/>
  <c r="P71" i="38"/>
  <c r="O71" i="38"/>
  <c r="U70" i="38"/>
  <c r="P70" i="38"/>
  <c r="O70" i="38"/>
  <c r="U69" i="38"/>
  <c r="P69" i="38"/>
  <c r="O69" i="38"/>
  <c r="U68" i="38"/>
  <c r="P68" i="38"/>
  <c r="O68" i="38"/>
  <c r="U67" i="38"/>
  <c r="P67" i="38"/>
  <c r="O67" i="38"/>
  <c r="U66" i="38"/>
  <c r="P66" i="38"/>
  <c r="O66" i="38"/>
  <c r="U65" i="38"/>
  <c r="P65" i="38"/>
  <c r="O65" i="38"/>
  <c r="U64" i="38"/>
  <c r="P64" i="38"/>
  <c r="O64" i="38"/>
  <c r="U63" i="38"/>
  <c r="P63" i="38"/>
  <c r="O63" i="38"/>
  <c r="U62" i="38"/>
  <c r="P62" i="38"/>
  <c r="O62" i="38"/>
  <c r="U61" i="38"/>
  <c r="P61" i="38"/>
  <c r="O61" i="38"/>
  <c r="U60" i="38"/>
  <c r="P60" i="38"/>
  <c r="O60" i="38"/>
  <c r="U59" i="38"/>
  <c r="P59" i="38"/>
  <c r="O59" i="38"/>
  <c r="U54" i="38"/>
  <c r="P54" i="38"/>
  <c r="O54" i="38"/>
  <c r="U53" i="38"/>
  <c r="P53" i="38"/>
  <c r="O53" i="38"/>
  <c r="U52" i="38"/>
  <c r="P52" i="38"/>
  <c r="O52" i="38"/>
  <c r="U51" i="38"/>
  <c r="P51" i="38"/>
  <c r="O51" i="38"/>
  <c r="U50" i="38"/>
  <c r="P50" i="38"/>
  <c r="O50" i="38"/>
  <c r="U49" i="38"/>
  <c r="P49" i="38"/>
  <c r="O49" i="38"/>
  <c r="U48" i="38"/>
  <c r="P48" i="38"/>
  <c r="O48" i="38"/>
  <c r="U47" i="38"/>
  <c r="P47" i="38"/>
  <c r="O47" i="38"/>
  <c r="U46" i="38"/>
  <c r="P46" i="38"/>
  <c r="O46" i="38"/>
  <c r="U45" i="38"/>
  <c r="P45" i="38"/>
  <c r="O45" i="38"/>
  <c r="U44" i="38"/>
  <c r="P44" i="38"/>
  <c r="O44" i="38"/>
  <c r="U43" i="38"/>
  <c r="P43" i="38"/>
  <c r="O43" i="38"/>
  <c r="U42" i="38"/>
  <c r="P42" i="38"/>
  <c r="O42" i="38"/>
  <c r="U41" i="38"/>
  <c r="P41" i="38"/>
  <c r="O41" i="38"/>
  <c r="U40" i="38"/>
  <c r="P40" i="38"/>
  <c r="O40" i="38"/>
  <c r="U39" i="38"/>
  <c r="P39" i="38"/>
  <c r="O39" i="38"/>
  <c r="U38" i="38"/>
  <c r="P38" i="38"/>
  <c r="O38" i="38"/>
  <c r="U37" i="38"/>
  <c r="P37" i="38"/>
  <c r="O37" i="38"/>
  <c r="U36" i="38"/>
  <c r="P36" i="38"/>
  <c r="O36" i="38"/>
  <c r="U35" i="38"/>
  <c r="P35" i="38"/>
  <c r="O35" i="38"/>
  <c r="U34" i="38"/>
  <c r="P34" i="38"/>
  <c r="O34" i="38"/>
  <c r="U33" i="38"/>
  <c r="P33" i="38"/>
  <c r="O33" i="38"/>
  <c r="U32" i="38"/>
  <c r="P32" i="38"/>
  <c r="O32" i="38"/>
  <c r="U31" i="38"/>
  <c r="P31" i="38"/>
  <c r="O31" i="38"/>
  <c r="U30" i="38"/>
  <c r="P30" i="38"/>
  <c r="O30" i="38"/>
  <c r="U29" i="38"/>
  <c r="P29" i="38"/>
  <c r="O29" i="38"/>
  <c r="U28" i="38"/>
  <c r="P28" i="38"/>
  <c r="O28" i="38"/>
  <c r="U27" i="38"/>
  <c r="P27" i="38"/>
  <c r="O27" i="38"/>
  <c r="U26" i="38"/>
  <c r="P26" i="38"/>
  <c r="O26" i="38"/>
  <c r="U25" i="38"/>
  <c r="P25" i="38"/>
  <c r="O25" i="38"/>
  <c r="E20" i="38"/>
  <c r="E19" i="38"/>
  <c r="E18" i="38"/>
  <c r="E17" i="38"/>
  <c r="V42" i="38" s="1"/>
  <c r="G14" i="38"/>
  <c r="D27" i="38" s="1"/>
  <c r="Q27" i="38" s="1"/>
  <c r="D14" i="38"/>
  <c r="G13" i="38"/>
  <c r="D13" i="38"/>
  <c r="G12" i="38"/>
  <c r="D12" i="38"/>
  <c r="P93" i="37"/>
  <c r="B93" i="37"/>
  <c r="W91" i="37"/>
  <c r="U88" i="37"/>
  <c r="P88" i="37"/>
  <c r="O88" i="37"/>
  <c r="U87" i="37"/>
  <c r="P87" i="37"/>
  <c r="O87" i="37"/>
  <c r="U86" i="37"/>
  <c r="P86" i="37"/>
  <c r="O86" i="37"/>
  <c r="U85" i="37"/>
  <c r="P85" i="37"/>
  <c r="O85" i="37"/>
  <c r="U84" i="37"/>
  <c r="P84" i="37"/>
  <c r="O84" i="37"/>
  <c r="U83" i="37"/>
  <c r="P83" i="37"/>
  <c r="O83" i="37"/>
  <c r="U82" i="37"/>
  <c r="P82" i="37"/>
  <c r="O82" i="37"/>
  <c r="U81" i="37"/>
  <c r="P81" i="37"/>
  <c r="O81" i="37"/>
  <c r="U80" i="37"/>
  <c r="P80" i="37"/>
  <c r="O80" i="37"/>
  <c r="U79" i="37"/>
  <c r="P79" i="37"/>
  <c r="O79" i="37"/>
  <c r="U78" i="37"/>
  <c r="P78" i="37"/>
  <c r="O78" i="37"/>
  <c r="U77" i="37"/>
  <c r="P77" i="37"/>
  <c r="O77" i="37"/>
  <c r="U76" i="37"/>
  <c r="P76" i="37"/>
  <c r="O76" i="37"/>
  <c r="U75" i="37"/>
  <c r="P75" i="37"/>
  <c r="O75" i="37"/>
  <c r="U74" i="37"/>
  <c r="P74" i="37"/>
  <c r="O74" i="37"/>
  <c r="U73" i="37"/>
  <c r="P73" i="37"/>
  <c r="O73" i="37"/>
  <c r="U72" i="37"/>
  <c r="P72" i="37"/>
  <c r="O72" i="37"/>
  <c r="U71" i="37"/>
  <c r="P71" i="37"/>
  <c r="O71" i="37"/>
  <c r="U70" i="37"/>
  <c r="P70" i="37"/>
  <c r="O70" i="37"/>
  <c r="U69" i="37"/>
  <c r="P69" i="37"/>
  <c r="O69" i="37"/>
  <c r="U68" i="37"/>
  <c r="P68" i="37"/>
  <c r="O68" i="37"/>
  <c r="U67" i="37"/>
  <c r="P67" i="37"/>
  <c r="O67" i="37"/>
  <c r="U66" i="37"/>
  <c r="P66" i="37"/>
  <c r="O66" i="37"/>
  <c r="U65" i="37"/>
  <c r="P65" i="37"/>
  <c r="O65" i="37"/>
  <c r="U64" i="37"/>
  <c r="P64" i="37"/>
  <c r="O64" i="37"/>
  <c r="U63" i="37"/>
  <c r="P63" i="37"/>
  <c r="O63" i="37"/>
  <c r="U62" i="37"/>
  <c r="P62" i="37"/>
  <c r="O62" i="37"/>
  <c r="U61" i="37"/>
  <c r="P61" i="37"/>
  <c r="O61" i="37"/>
  <c r="U60" i="37"/>
  <c r="P60" i="37"/>
  <c r="O60" i="37"/>
  <c r="U59" i="37"/>
  <c r="P59" i="37"/>
  <c r="O59" i="37"/>
  <c r="G59" i="37"/>
  <c r="D59" i="37"/>
  <c r="U54" i="37"/>
  <c r="P54" i="37"/>
  <c r="O54" i="37"/>
  <c r="U53" i="37"/>
  <c r="P53" i="37"/>
  <c r="O53" i="37"/>
  <c r="U52" i="37"/>
  <c r="P52" i="37"/>
  <c r="O52" i="37"/>
  <c r="U51" i="37"/>
  <c r="P51" i="37"/>
  <c r="O51" i="37"/>
  <c r="U50" i="37"/>
  <c r="P50" i="37"/>
  <c r="O50" i="37"/>
  <c r="U49" i="37"/>
  <c r="P49" i="37"/>
  <c r="O49" i="37"/>
  <c r="U48" i="37"/>
  <c r="P48" i="37"/>
  <c r="O48" i="37"/>
  <c r="U47" i="37"/>
  <c r="P47" i="37"/>
  <c r="O47" i="37"/>
  <c r="U46" i="37"/>
  <c r="P46" i="37"/>
  <c r="O46" i="37"/>
  <c r="U45" i="37"/>
  <c r="P45" i="37"/>
  <c r="O45" i="37"/>
  <c r="U44" i="37"/>
  <c r="P44" i="37"/>
  <c r="O44" i="37"/>
  <c r="U43" i="37"/>
  <c r="P43" i="37"/>
  <c r="O43" i="37"/>
  <c r="U42" i="37"/>
  <c r="P42" i="37"/>
  <c r="O42" i="37"/>
  <c r="U41" i="37"/>
  <c r="P41" i="37"/>
  <c r="O41" i="37"/>
  <c r="U40" i="37"/>
  <c r="P40" i="37"/>
  <c r="O40" i="37"/>
  <c r="U39" i="37"/>
  <c r="P39" i="37"/>
  <c r="O39" i="37"/>
  <c r="U38" i="37"/>
  <c r="P38" i="37"/>
  <c r="O38" i="37"/>
  <c r="U37" i="37"/>
  <c r="P37" i="37"/>
  <c r="O37" i="37"/>
  <c r="U36" i="37"/>
  <c r="P36" i="37"/>
  <c r="O36" i="37"/>
  <c r="U35" i="37"/>
  <c r="P35" i="37"/>
  <c r="O35" i="37"/>
  <c r="U34" i="37"/>
  <c r="P34" i="37"/>
  <c r="O34" i="37"/>
  <c r="U33" i="37"/>
  <c r="P33" i="37"/>
  <c r="O33" i="37"/>
  <c r="U32" i="37"/>
  <c r="P32" i="37"/>
  <c r="O32" i="37"/>
  <c r="U31" i="37"/>
  <c r="P31" i="37"/>
  <c r="O31" i="37"/>
  <c r="U30" i="37"/>
  <c r="P30" i="37"/>
  <c r="O30" i="37"/>
  <c r="U29" i="37"/>
  <c r="P29" i="37"/>
  <c r="O29" i="37"/>
  <c r="U28" i="37"/>
  <c r="P28" i="37"/>
  <c r="O28" i="37"/>
  <c r="U27" i="37"/>
  <c r="P27" i="37"/>
  <c r="O27" i="37"/>
  <c r="U26" i="37"/>
  <c r="P26" i="37"/>
  <c r="O26" i="37"/>
  <c r="U25" i="37"/>
  <c r="P25" i="37"/>
  <c r="O25" i="37"/>
  <c r="D25" i="37"/>
  <c r="E20" i="37"/>
  <c r="E19" i="37"/>
  <c r="E18" i="37"/>
  <c r="E17" i="37"/>
  <c r="V31" i="37" s="1"/>
  <c r="G14" i="37"/>
  <c r="D40" i="37" s="1"/>
  <c r="Q40" i="37" s="1"/>
  <c r="D14" i="37"/>
  <c r="G13" i="37"/>
  <c r="D60" i="37" s="1"/>
  <c r="D13" i="37"/>
  <c r="G12" i="37"/>
  <c r="G70" i="37" s="1"/>
  <c r="D12" i="37"/>
  <c r="P93" i="36"/>
  <c r="B93" i="36"/>
  <c r="W91" i="36"/>
  <c r="U88" i="36"/>
  <c r="P88" i="36"/>
  <c r="O88" i="36"/>
  <c r="U87" i="36"/>
  <c r="P87" i="36"/>
  <c r="O87" i="36"/>
  <c r="U86" i="36"/>
  <c r="P86" i="36"/>
  <c r="O86" i="36"/>
  <c r="U85" i="36"/>
  <c r="P85" i="36"/>
  <c r="O85" i="36"/>
  <c r="U84" i="36"/>
  <c r="P84" i="36"/>
  <c r="O84" i="36"/>
  <c r="U83" i="36"/>
  <c r="P83" i="36"/>
  <c r="O83" i="36"/>
  <c r="U82" i="36"/>
  <c r="P82" i="36"/>
  <c r="O82" i="36"/>
  <c r="U81" i="36"/>
  <c r="P81" i="36"/>
  <c r="O81" i="36"/>
  <c r="U80" i="36"/>
  <c r="P80" i="36"/>
  <c r="O80" i="36"/>
  <c r="U79" i="36"/>
  <c r="P79" i="36"/>
  <c r="O79" i="36"/>
  <c r="U78" i="36"/>
  <c r="P78" i="36"/>
  <c r="O78" i="36"/>
  <c r="U77" i="36"/>
  <c r="P77" i="36"/>
  <c r="O77" i="36"/>
  <c r="U76" i="36"/>
  <c r="P76" i="36"/>
  <c r="O76" i="36"/>
  <c r="U75" i="36"/>
  <c r="P75" i="36"/>
  <c r="O75" i="36"/>
  <c r="U74" i="36"/>
  <c r="P74" i="36"/>
  <c r="O74" i="36"/>
  <c r="U73" i="36"/>
  <c r="P73" i="36"/>
  <c r="O73" i="36"/>
  <c r="U72" i="36"/>
  <c r="P72" i="36"/>
  <c r="O72" i="36"/>
  <c r="U71" i="36"/>
  <c r="P71" i="36"/>
  <c r="O71" i="36"/>
  <c r="U70" i="36"/>
  <c r="P70" i="36"/>
  <c r="O70" i="36"/>
  <c r="U69" i="36"/>
  <c r="P69" i="36"/>
  <c r="O69" i="36"/>
  <c r="U68" i="36"/>
  <c r="P68" i="36"/>
  <c r="O68" i="36"/>
  <c r="U67" i="36"/>
  <c r="P67" i="36"/>
  <c r="O67" i="36"/>
  <c r="U66" i="36"/>
  <c r="P66" i="36"/>
  <c r="O66" i="36"/>
  <c r="U65" i="36"/>
  <c r="P65" i="36"/>
  <c r="O65" i="36"/>
  <c r="U64" i="36"/>
  <c r="P64" i="36"/>
  <c r="O64" i="36"/>
  <c r="U63" i="36"/>
  <c r="P63" i="36"/>
  <c r="O63" i="36"/>
  <c r="U62" i="36"/>
  <c r="P62" i="36"/>
  <c r="O62" i="36"/>
  <c r="U61" i="36"/>
  <c r="P61" i="36"/>
  <c r="O61" i="36"/>
  <c r="U60" i="36"/>
  <c r="P60" i="36"/>
  <c r="O60" i="36"/>
  <c r="G60" i="36"/>
  <c r="D60" i="36"/>
  <c r="U59" i="36"/>
  <c r="P59" i="36"/>
  <c r="O59" i="36"/>
  <c r="G59" i="36"/>
  <c r="D59" i="36"/>
  <c r="U54" i="36"/>
  <c r="P54" i="36"/>
  <c r="O54" i="36"/>
  <c r="U53" i="36"/>
  <c r="P53" i="36"/>
  <c r="O53" i="36"/>
  <c r="U52" i="36"/>
  <c r="P52" i="36"/>
  <c r="O52" i="36"/>
  <c r="U51" i="36"/>
  <c r="P51" i="36"/>
  <c r="O51" i="36"/>
  <c r="U50" i="36"/>
  <c r="P50" i="36"/>
  <c r="O50" i="36"/>
  <c r="U49" i="36"/>
  <c r="P49" i="36"/>
  <c r="O49" i="36"/>
  <c r="U48" i="36"/>
  <c r="P48" i="36"/>
  <c r="O48" i="36"/>
  <c r="U47" i="36"/>
  <c r="P47" i="36"/>
  <c r="O47" i="36"/>
  <c r="U46" i="36"/>
  <c r="P46" i="36"/>
  <c r="O46" i="36"/>
  <c r="U45" i="36"/>
  <c r="P45" i="36"/>
  <c r="O45" i="36"/>
  <c r="U44" i="36"/>
  <c r="P44" i="36"/>
  <c r="O44" i="36"/>
  <c r="U43" i="36"/>
  <c r="P43" i="36"/>
  <c r="O43" i="36"/>
  <c r="U42" i="36"/>
  <c r="P42" i="36"/>
  <c r="O42" i="36"/>
  <c r="U41" i="36"/>
  <c r="P41" i="36"/>
  <c r="O41" i="36"/>
  <c r="U40" i="36"/>
  <c r="P40" i="36"/>
  <c r="O40" i="36"/>
  <c r="U39" i="36"/>
  <c r="P39" i="36"/>
  <c r="O39" i="36"/>
  <c r="U38" i="36"/>
  <c r="P38" i="36"/>
  <c r="O38" i="36"/>
  <c r="U37" i="36"/>
  <c r="P37" i="36"/>
  <c r="O37" i="36"/>
  <c r="U36" i="36"/>
  <c r="P36" i="36"/>
  <c r="O36" i="36"/>
  <c r="U35" i="36"/>
  <c r="P35" i="36"/>
  <c r="O35" i="36"/>
  <c r="U34" i="36"/>
  <c r="P34" i="36"/>
  <c r="O34" i="36"/>
  <c r="U33" i="36"/>
  <c r="P33" i="36"/>
  <c r="O33" i="36"/>
  <c r="U32" i="36"/>
  <c r="P32" i="36"/>
  <c r="O32" i="36"/>
  <c r="U31" i="36"/>
  <c r="P31" i="36"/>
  <c r="O31" i="36"/>
  <c r="U30" i="36"/>
  <c r="P30" i="36"/>
  <c r="O30" i="36"/>
  <c r="U29" i="36"/>
  <c r="P29" i="36"/>
  <c r="O29" i="36"/>
  <c r="U28" i="36"/>
  <c r="P28" i="36"/>
  <c r="O28" i="36"/>
  <c r="U27" i="36"/>
  <c r="P27" i="36"/>
  <c r="O27" i="36"/>
  <c r="U26" i="36"/>
  <c r="P26" i="36"/>
  <c r="O26" i="36"/>
  <c r="D26" i="36"/>
  <c r="Q26" i="36" s="1"/>
  <c r="U25" i="36"/>
  <c r="P25" i="36"/>
  <c r="O25" i="36"/>
  <c r="D25" i="36"/>
  <c r="Q25" i="36" s="1"/>
  <c r="E20" i="36"/>
  <c r="E19" i="36"/>
  <c r="E18" i="36"/>
  <c r="E17" i="36"/>
  <c r="V54" i="36" s="1"/>
  <c r="G14" i="36"/>
  <c r="D56" i="36" s="1"/>
  <c r="D14" i="36"/>
  <c r="G13" i="36"/>
  <c r="I69" i="36" s="1"/>
  <c r="D13" i="36"/>
  <c r="G12" i="36"/>
  <c r="G71" i="36" s="1"/>
  <c r="D12" i="36"/>
  <c r="P93" i="35"/>
  <c r="B93" i="35"/>
  <c r="U93" i="35"/>
  <c r="W91" i="35"/>
  <c r="U88" i="35"/>
  <c r="P88" i="35"/>
  <c r="O88" i="35"/>
  <c r="U87" i="35"/>
  <c r="P87" i="35"/>
  <c r="O87" i="35"/>
  <c r="U86" i="35"/>
  <c r="P86" i="35"/>
  <c r="O86" i="35"/>
  <c r="U85" i="35"/>
  <c r="P85" i="35"/>
  <c r="O85" i="35"/>
  <c r="U84" i="35"/>
  <c r="P84" i="35"/>
  <c r="O84" i="35"/>
  <c r="U83" i="35"/>
  <c r="P83" i="35"/>
  <c r="O83" i="35"/>
  <c r="U82" i="35"/>
  <c r="P82" i="35"/>
  <c r="O82" i="35"/>
  <c r="U81" i="35"/>
  <c r="P81" i="35"/>
  <c r="O81" i="35"/>
  <c r="U80" i="35"/>
  <c r="P80" i="35"/>
  <c r="O80" i="35"/>
  <c r="U79" i="35"/>
  <c r="P79" i="35"/>
  <c r="O79" i="35"/>
  <c r="U78" i="35"/>
  <c r="P78" i="35"/>
  <c r="O78" i="35"/>
  <c r="U77" i="35"/>
  <c r="P77" i="35"/>
  <c r="O77" i="35"/>
  <c r="U76" i="35"/>
  <c r="P76" i="35"/>
  <c r="O76" i="35"/>
  <c r="U75" i="35"/>
  <c r="P75" i="35"/>
  <c r="O75" i="35"/>
  <c r="U74" i="35"/>
  <c r="P74" i="35"/>
  <c r="O74" i="35"/>
  <c r="U73" i="35"/>
  <c r="P73" i="35"/>
  <c r="O73" i="35"/>
  <c r="U72" i="35"/>
  <c r="P72" i="35"/>
  <c r="O72" i="35"/>
  <c r="U71" i="35"/>
  <c r="P71" i="35"/>
  <c r="O71" i="35"/>
  <c r="U70" i="35"/>
  <c r="P70" i="35"/>
  <c r="O70" i="35"/>
  <c r="U69" i="35"/>
  <c r="P69" i="35"/>
  <c r="O69" i="35"/>
  <c r="U68" i="35"/>
  <c r="P68" i="35"/>
  <c r="O68" i="35"/>
  <c r="U67" i="35"/>
  <c r="P67" i="35"/>
  <c r="O67" i="35"/>
  <c r="U66" i="35"/>
  <c r="P66" i="35"/>
  <c r="O66" i="35"/>
  <c r="U65" i="35"/>
  <c r="P65" i="35"/>
  <c r="O65" i="35"/>
  <c r="U64" i="35"/>
  <c r="P64" i="35"/>
  <c r="O64" i="35"/>
  <c r="U63" i="35"/>
  <c r="P63" i="35"/>
  <c r="O63" i="35"/>
  <c r="U62" i="35"/>
  <c r="P62" i="35"/>
  <c r="O62" i="35"/>
  <c r="U61" i="35"/>
  <c r="P61" i="35"/>
  <c r="O61" i="35"/>
  <c r="G61" i="35"/>
  <c r="D61" i="35"/>
  <c r="U60" i="35"/>
  <c r="P60" i="35"/>
  <c r="O60" i="35"/>
  <c r="G60" i="35"/>
  <c r="D60" i="35"/>
  <c r="U59" i="35"/>
  <c r="P59" i="35"/>
  <c r="O59" i="35"/>
  <c r="G59" i="35"/>
  <c r="D59" i="35"/>
  <c r="U54" i="35"/>
  <c r="P54" i="35"/>
  <c r="O54" i="35"/>
  <c r="U53" i="35"/>
  <c r="P53" i="35"/>
  <c r="O53" i="35"/>
  <c r="U52" i="35"/>
  <c r="P52" i="35"/>
  <c r="O52" i="35"/>
  <c r="U51" i="35"/>
  <c r="P51" i="35"/>
  <c r="O51" i="35"/>
  <c r="U50" i="35"/>
  <c r="P50" i="35"/>
  <c r="O50" i="35"/>
  <c r="U49" i="35"/>
  <c r="P49" i="35"/>
  <c r="O49" i="35"/>
  <c r="U48" i="35"/>
  <c r="P48" i="35"/>
  <c r="O48" i="35"/>
  <c r="U47" i="35"/>
  <c r="P47" i="35"/>
  <c r="O47" i="35"/>
  <c r="U46" i="35"/>
  <c r="P46" i="35"/>
  <c r="O46" i="35"/>
  <c r="U45" i="35"/>
  <c r="P45" i="35"/>
  <c r="O45" i="35"/>
  <c r="U44" i="35"/>
  <c r="P44" i="35"/>
  <c r="O44" i="35"/>
  <c r="U43" i="35"/>
  <c r="P43" i="35"/>
  <c r="O43" i="35"/>
  <c r="U42" i="35"/>
  <c r="P42" i="35"/>
  <c r="O42" i="35"/>
  <c r="U41" i="35"/>
  <c r="P41" i="35"/>
  <c r="O41" i="35"/>
  <c r="U40" i="35"/>
  <c r="P40" i="35"/>
  <c r="O40" i="35"/>
  <c r="U39" i="35"/>
  <c r="P39" i="35"/>
  <c r="O39" i="35"/>
  <c r="U38" i="35"/>
  <c r="P38" i="35"/>
  <c r="O38" i="35"/>
  <c r="U37" i="35"/>
  <c r="P37" i="35"/>
  <c r="O37" i="35"/>
  <c r="U36" i="35"/>
  <c r="P36" i="35"/>
  <c r="O36" i="35"/>
  <c r="U35" i="35"/>
  <c r="P35" i="35"/>
  <c r="O35" i="35"/>
  <c r="U34" i="35"/>
  <c r="P34" i="35"/>
  <c r="O34" i="35"/>
  <c r="U33" i="35"/>
  <c r="P33" i="35"/>
  <c r="O33" i="35"/>
  <c r="U32" i="35"/>
  <c r="P32" i="35"/>
  <c r="O32" i="35"/>
  <c r="U31" i="35"/>
  <c r="P31" i="35"/>
  <c r="O31" i="35"/>
  <c r="U30" i="35"/>
  <c r="P30" i="35"/>
  <c r="O30" i="35"/>
  <c r="U29" i="35"/>
  <c r="P29" i="35"/>
  <c r="O29" i="35"/>
  <c r="U28" i="35"/>
  <c r="P28" i="35"/>
  <c r="O28" i="35"/>
  <c r="U27" i="35"/>
  <c r="P27" i="35"/>
  <c r="O27" i="35"/>
  <c r="D27" i="35"/>
  <c r="Q27" i="35" s="1"/>
  <c r="U26" i="35"/>
  <c r="P26" i="35"/>
  <c r="O26" i="35"/>
  <c r="D26" i="35"/>
  <c r="Q26" i="35" s="1"/>
  <c r="U25" i="35"/>
  <c r="P25" i="35"/>
  <c r="O25" i="35"/>
  <c r="D25" i="35"/>
  <c r="Q25" i="35" s="1"/>
  <c r="E20" i="35"/>
  <c r="E19" i="35"/>
  <c r="E18" i="35"/>
  <c r="E17" i="35"/>
  <c r="V25" i="35" s="1"/>
  <c r="G14" i="35"/>
  <c r="D52" i="35" s="1"/>
  <c r="Q52" i="35" s="1"/>
  <c r="D14" i="35"/>
  <c r="G13" i="35"/>
  <c r="I82" i="35" s="1"/>
  <c r="D13" i="35"/>
  <c r="G12" i="35"/>
  <c r="D12" i="35"/>
  <c r="P93" i="34"/>
  <c r="B93" i="34"/>
  <c r="W91" i="34"/>
  <c r="U88" i="34"/>
  <c r="P88" i="34"/>
  <c r="O88" i="34"/>
  <c r="U87" i="34"/>
  <c r="P87" i="34"/>
  <c r="O87" i="34"/>
  <c r="U86" i="34"/>
  <c r="P86" i="34"/>
  <c r="O86" i="34"/>
  <c r="U85" i="34"/>
  <c r="P85" i="34"/>
  <c r="O85" i="34"/>
  <c r="U84" i="34"/>
  <c r="P84" i="34"/>
  <c r="O84" i="34"/>
  <c r="U83" i="34"/>
  <c r="P83" i="34"/>
  <c r="O83" i="34"/>
  <c r="U82" i="34"/>
  <c r="P82" i="34"/>
  <c r="O82" i="34"/>
  <c r="U81" i="34"/>
  <c r="P81" i="34"/>
  <c r="O81" i="34"/>
  <c r="U80" i="34"/>
  <c r="P80" i="34"/>
  <c r="O80" i="34"/>
  <c r="U79" i="34"/>
  <c r="P79" i="34"/>
  <c r="O79" i="34"/>
  <c r="U78" i="34"/>
  <c r="P78" i="34"/>
  <c r="O78" i="34"/>
  <c r="U77" i="34"/>
  <c r="P77" i="34"/>
  <c r="O77" i="34"/>
  <c r="U76" i="34"/>
  <c r="P76" i="34"/>
  <c r="O76" i="34"/>
  <c r="U75" i="34"/>
  <c r="P75" i="34"/>
  <c r="O75" i="34"/>
  <c r="U74" i="34"/>
  <c r="P74" i="34"/>
  <c r="O74" i="34"/>
  <c r="U73" i="34"/>
  <c r="P73" i="34"/>
  <c r="O73" i="34"/>
  <c r="U72" i="34"/>
  <c r="P72" i="34"/>
  <c r="O72" i="34"/>
  <c r="U71" i="34"/>
  <c r="P71" i="34"/>
  <c r="O71" i="34"/>
  <c r="U70" i="34"/>
  <c r="P70" i="34"/>
  <c r="O70" i="34"/>
  <c r="U69" i="34"/>
  <c r="P69" i="34"/>
  <c r="O69" i="34"/>
  <c r="U68" i="34"/>
  <c r="P68" i="34"/>
  <c r="O68" i="34"/>
  <c r="U67" i="34"/>
  <c r="P67" i="34"/>
  <c r="O67" i="34"/>
  <c r="U66" i="34"/>
  <c r="P66" i="34"/>
  <c r="O66" i="34"/>
  <c r="U65" i="34"/>
  <c r="P65" i="34"/>
  <c r="O65" i="34"/>
  <c r="U64" i="34"/>
  <c r="P64" i="34"/>
  <c r="O64" i="34"/>
  <c r="U63" i="34"/>
  <c r="P63" i="34"/>
  <c r="O63" i="34"/>
  <c r="U62" i="34"/>
  <c r="P62" i="34"/>
  <c r="O62" i="34"/>
  <c r="G62" i="34"/>
  <c r="D62" i="34"/>
  <c r="U61" i="34"/>
  <c r="P61" i="34"/>
  <c r="O61" i="34"/>
  <c r="G61" i="34"/>
  <c r="D61" i="34"/>
  <c r="U60" i="34"/>
  <c r="P60" i="34"/>
  <c r="O60" i="34"/>
  <c r="G60" i="34"/>
  <c r="D60" i="34"/>
  <c r="U59" i="34"/>
  <c r="P59" i="34"/>
  <c r="O59" i="34"/>
  <c r="G59" i="34"/>
  <c r="D59" i="34"/>
  <c r="U54" i="34"/>
  <c r="P54" i="34"/>
  <c r="O54" i="34"/>
  <c r="U53" i="34"/>
  <c r="P53" i="34"/>
  <c r="O53" i="34"/>
  <c r="U52" i="34"/>
  <c r="P52" i="34"/>
  <c r="O52" i="34"/>
  <c r="U51" i="34"/>
  <c r="P51" i="34"/>
  <c r="O51" i="34"/>
  <c r="U50" i="34"/>
  <c r="P50" i="34"/>
  <c r="O50" i="34"/>
  <c r="U49" i="34"/>
  <c r="P49" i="34"/>
  <c r="O49" i="34"/>
  <c r="U48" i="34"/>
  <c r="P48" i="34"/>
  <c r="O48" i="34"/>
  <c r="U47" i="34"/>
  <c r="P47" i="34"/>
  <c r="O47" i="34"/>
  <c r="U46" i="34"/>
  <c r="P46" i="34"/>
  <c r="O46" i="34"/>
  <c r="U45" i="34"/>
  <c r="P45" i="34"/>
  <c r="O45" i="34"/>
  <c r="U44" i="34"/>
  <c r="P44" i="34"/>
  <c r="O44" i="34"/>
  <c r="U43" i="34"/>
  <c r="P43" i="34"/>
  <c r="O43" i="34"/>
  <c r="U42" i="34"/>
  <c r="P42" i="34"/>
  <c r="O42" i="34"/>
  <c r="U41" i="34"/>
  <c r="P41" i="34"/>
  <c r="O41" i="34"/>
  <c r="U40" i="34"/>
  <c r="P40" i="34"/>
  <c r="O40" i="34"/>
  <c r="U39" i="34"/>
  <c r="P39" i="34"/>
  <c r="O39" i="34"/>
  <c r="U38" i="34"/>
  <c r="P38" i="34"/>
  <c r="O38" i="34"/>
  <c r="U37" i="34"/>
  <c r="P37" i="34"/>
  <c r="O37" i="34"/>
  <c r="U36" i="34"/>
  <c r="P36" i="34"/>
  <c r="O36" i="34"/>
  <c r="U35" i="34"/>
  <c r="P35" i="34"/>
  <c r="O35" i="34"/>
  <c r="U34" i="34"/>
  <c r="P34" i="34"/>
  <c r="O34" i="34"/>
  <c r="U33" i="34"/>
  <c r="P33" i="34"/>
  <c r="O33" i="34"/>
  <c r="U32" i="34"/>
  <c r="P32" i="34"/>
  <c r="O32" i="34"/>
  <c r="U31" i="34"/>
  <c r="P31" i="34"/>
  <c r="O31" i="34"/>
  <c r="U30" i="34"/>
  <c r="P30" i="34"/>
  <c r="O30" i="34"/>
  <c r="U29" i="34"/>
  <c r="P29" i="34"/>
  <c r="O29" i="34"/>
  <c r="U28" i="34"/>
  <c r="P28" i="34"/>
  <c r="O28" i="34"/>
  <c r="D28" i="34"/>
  <c r="Q28" i="34" s="1"/>
  <c r="U27" i="34"/>
  <c r="P27" i="34"/>
  <c r="O27" i="34"/>
  <c r="D27" i="34"/>
  <c r="Q27" i="34" s="1"/>
  <c r="U26" i="34"/>
  <c r="P26" i="34"/>
  <c r="O26" i="34"/>
  <c r="D26" i="34"/>
  <c r="Q26" i="34" s="1"/>
  <c r="U25" i="34"/>
  <c r="P25" i="34"/>
  <c r="O25" i="34"/>
  <c r="D25" i="34"/>
  <c r="Q25" i="34" s="1"/>
  <c r="E20" i="34"/>
  <c r="E19" i="34"/>
  <c r="E18" i="34"/>
  <c r="E17" i="34"/>
  <c r="V86" i="34" s="1"/>
  <c r="G14" i="34"/>
  <c r="D35" i="34" s="1"/>
  <c r="Q35" i="34" s="1"/>
  <c r="D14" i="34"/>
  <c r="G13" i="34"/>
  <c r="I79" i="34" s="1"/>
  <c r="D13" i="34"/>
  <c r="G12" i="34"/>
  <c r="G75" i="34" s="1"/>
  <c r="D12" i="34"/>
  <c r="P93" i="33"/>
  <c r="B93" i="33"/>
  <c r="W91" i="33"/>
  <c r="U88" i="33"/>
  <c r="P88" i="33"/>
  <c r="O88" i="33"/>
  <c r="U87" i="33"/>
  <c r="P87" i="33"/>
  <c r="O87" i="33"/>
  <c r="U86" i="33"/>
  <c r="P86" i="33"/>
  <c r="O86" i="33"/>
  <c r="U85" i="33"/>
  <c r="P85" i="33"/>
  <c r="O85" i="33"/>
  <c r="U84" i="33"/>
  <c r="P84" i="33"/>
  <c r="O84" i="33"/>
  <c r="U83" i="33"/>
  <c r="P83" i="33"/>
  <c r="O83" i="33"/>
  <c r="U82" i="33"/>
  <c r="P82" i="33"/>
  <c r="O82" i="33"/>
  <c r="U81" i="33"/>
  <c r="P81" i="33"/>
  <c r="O81" i="33"/>
  <c r="U80" i="33"/>
  <c r="P80" i="33"/>
  <c r="O80" i="33"/>
  <c r="U79" i="33"/>
  <c r="P79" i="33"/>
  <c r="O79" i="33"/>
  <c r="U78" i="33"/>
  <c r="P78" i="33"/>
  <c r="O78" i="33"/>
  <c r="U77" i="33"/>
  <c r="P77" i="33"/>
  <c r="O77" i="33"/>
  <c r="U76" i="33"/>
  <c r="P76" i="33"/>
  <c r="O76" i="33"/>
  <c r="U75" i="33"/>
  <c r="P75" i="33"/>
  <c r="O75" i="33"/>
  <c r="U74" i="33"/>
  <c r="P74" i="33"/>
  <c r="O74" i="33"/>
  <c r="U73" i="33"/>
  <c r="P73" i="33"/>
  <c r="O73" i="33"/>
  <c r="U72" i="33"/>
  <c r="P72" i="33"/>
  <c r="O72" i="33"/>
  <c r="U71" i="33"/>
  <c r="P71" i="33"/>
  <c r="O71" i="33"/>
  <c r="U70" i="33"/>
  <c r="P70" i="33"/>
  <c r="O70" i="33"/>
  <c r="U69" i="33"/>
  <c r="P69" i="33"/>
  <c r="O69" i="33"/>
  <c r="U68" i="33"/>
  <c r="P68" i="33"/>
  <c r="O68" i="33"/>
  <c r="U67" i="33"/>
  <c r="P67" i="33"/>
  <c r="O67" i="33"/>
  <c r="U66" i="33"/>
  <c r="P66" i="33"/>
  <c r="O66" i="33"/>
  <c r="U65" i="33"/>
  <c r="P65" i="33"/>
  <c r="O65" i="33"/>
  <c r="U64" i="33"/>
  <c r="P64" i="33"/>
  <c r="O64" i="33"/>
  <c r="U63" i="33"/>
  <c r="P63" i="33"/>
  <c r="O63" i="33"/>
  <c r="G63" i="33"/>
  <c r="D63" i="33"/>
  <c r="U62" i="33"/>
  <c r="P62" i="33"/>
  <c r="O62" i="33"/>
  <c r="G62" i="33"/>
  <c r="D62" i="33"/>
  <c r="U61" i="33"/>
  <c r="P61" i="33"/>
  <c r="O61" i="33"/>
  <c r="G61" i="33"/>
  <c r="D61" i="33"/>
  <c r="U60" i="33"/>
  <c r="P60" i="33"/>
  <c r="O60" i="33"/>
  <c r="G60" i="33"/>
  <c r="D60" i="33"/>
  <c r="U59" i="33"/>
  <c r="P59" i="33"/>
  <c r="O59" i="33"/>
  <c r="G59" i="33"/>
  <c r="D59" i="33"/>
  <c r="U54" i="33"/>
  <c r="P54" i="33"/>
  <c r="O54" i="33"/>
  <c r="U53" i="33"/>
  <c r="P53" i="33"/>
  <c r="O53" i="33"/>
  <c r="U52" i="33"/>
  <c r="P52" i="33"/>
  <c r="O52" i="33"/>
  <c r="U51" i="33"/>
  <c r="P51" i="33"/>
  <c r="O51" i="33"/>
  <c r="U50" i="33"/>
  <c r="P50" i="33"/>
  <c r="O50" i="33"/>
  <c r="U49" i="33"/>
  <c r="P49" i="33"/>
  <c r="O49" i="33"/>
  <c r="U48" i="33"/>
  <c r="P48" i="33"/>
  <c r="O48" i="33"/>
  <c r="U47" i="33"/>
  <c r="P47" i="33"/>
  <c r="O47" i="33"/>
  <c r="U46" i="33"/>
  <c r="P46" i="33"/>
  <c r="O46" i="33"/>
  <c r="U45" i="33"/>
  <c r="P45" i="33"/>
  <c r="O45" i="33"/>
  <c r="U44" i="33"/>
  <c r="P44" i="33"/>
  <c r="O44" i="33"/>
  <c r="U43" i="33"/>
  <c r="P43" i="33"/>
  <c r="O43" i="33"/>
  <c r="U42" i="33"/>
  <c r="P42" i="33"/>
  <c r="O42" i="33"/>
  <c r="U41" i="33"/>
  <c r="P41" i="33"/>
  <c r="O41" i="33"/>
  <c r="U40" i="33"/>
  <c r="P40" i="33"/>
  <c r="O40" i="33"/>
  <c r="U39" i="33"/>
  <c r="P39" i="33"/>
  <c r="O39" i="33"/>
  <c r="U38" i="33"/>
  <c r="P38" i="33"/>
  <c r="O38" i="33"/>
  <c r="U37" i="33"/>
  <c r="P37" i="33"/>
  <c r="O37" i="33"/>
  <c r="U36" i="33"/>
  <c r="P36" i="33"/>
  <c r="O36" i="33"/>
  <c r="U35" i="33"/>
  <c r="P35" i="33"/>
  <c r="O35" i="33"/>
  <c r="U34" i="33"/>
  <c r="P34" i="33"/>
  <c r="O34" i="33"/>
  <c r="U33" i="33"/>
  <c r="P33" i="33"/>
  <c r="O33" i="33"/>
  <c r="U32" i="33"/>
  <c r="P32" i="33"/>
  <c r="O32" i="33"/>
  <c r="U31" i="33"/>
  <c r="P31" i="33"/>
  <c r="O31" i="33"/>
  <c r="U30" i="33"/>
  <c r="P30" i="33"/>
  <c r="O30" i="33"/>
  <c r="U29" i="33"/>
  <c r="P29" i="33"/>
  <c r="O29" i="33"/>
  <c r="D29" i="33"/>
  <c r="Q29" i="33" s="1"/>
  <c r="U28" i="33"/>
  <c r="P28" i="33"/>
  <c r="O28" i="33"/>
  <c r="D28" i="33"/>
  <c r="Q28" i="33" s="1"/>
  <c r="U27" i="33"/>
  <c r="P27" i="33"/>
  <c r="O27" i="33"/>
  <c r="D27" i="33"/>
  <c r="Q27" i="33" s="1"/>
  <c r="U26" i="33"/>
  <c r="P26" i="33"/>
  <c r="O26" i="33"/>
  <c r="D26" i="33"/>
  <c r="Q26" i="33" s="1"/>
  <c r="U25" i="33"/>
  <c r="P25" i="33"/>
  <c r="O25" i="33"/>
  <c r="D25" i="33"/>
  <c r="Q25" i="33" s="1"/>
  <c r="E20" i="33"/>
  <c r="E19" i="33"/>
  <c r="E18" i="33"/>
  <c r="E17" i="33"/>
  <c r="G14" i="33"/>
  <c r="D53" i="33" s="1"/>
  <c r="Q53" i="33" s="1"/>
  <c r="D14" i="33"/>
  <c r="G13" i="33"/>
  <c r="D13" i="33"/>
  <c r="G12" i="33"/>
  <c r="G79" i="33" s="1"/>
  <c r="D12" i="33"/>
  <c r="P93" i="32"/>
  <c r="B93" i="32"/>
  <c r="W91" i="32"/>
  <c r="U88" i="32"/>
  <c r="P88" i="32"/>
  <c r="O88" i="32"/>
  <c r="U87" i="32"/>
  <c r="P87" i="32"/>
  <c r="O87" i="32"/>
  <c r="U86" i="32"/>
  <c r="P86" i="32"/>
  <c r="O86" i="32"/>
  <c r="U85" i="32"/>
  <c r="P85" i="32"/>
  <c r="O85" i="32"/>
  <c r="U84" i="32"/>
  <c r="P84" i="32"/>
  <c r="O84" i="32"/>
  <c r="U83" i="32"/>
  <c r="P83" i="32"/>
  <c r="O83" i="32"/>
  <c r="U82" i="32"/>
  <c r="P82" i="32"/>
  <c r="O82" i="32"/>
  <c r="U81" i="32"/>
  <c r="P81" i="32"/>
  <c r="O81" i="32"/>
  <c r="U80" i="32"/>
  <c r="P80" i="32"/>
  <c r="O80" i="32"/>
  <c r="U79" i="32"/>
  <c r="P79" i="32"/>
  <c r="O79" i="32"/>
  <c r="U78" i="32"/>
  <c r="P78" i="32"/>
  <c r="O78" i="32"/>
  <c r="U77" i="32"/>
  <c r="P77" i="32"/>
  <c r="O77" i="32"/>
  <c r="U76" i="32"/>
  <c r="P76" i="32"/>
  <c r="O76" i="32"/>
  <c r="U75" i="32"/>
  <c r="P75" i="32"/>
  <c r="O75" i="32"/>
  <c r="U74" i="32"/>
  <c r="P74" i="32"/>
  <c r="O74" i="32"/>
  <c r="U73" i="32"/>
  <c r="P73" i="32"/>
  <c r="O73" i="32"/>
  <c r="U72" i="32"/>
  <c r="P72" i="32"/>
  <c r="O72" i="32"/>
  <c r="U71" i="32"/>
  <c r="P71" i="32"/>
  <c r="O71" i="32"/>
  <c r="U70" i="32"/>
  <c r="P70" i="32"/>
  <c r="O70" i="32"/>
  <c r="U69" i="32"/>
  <c r="P69" i="32"/>
  <c r="O69" i="32"/>
  <c r="U68" i="32"/>
  <c r="P68" i="32"/>
  <c r="O68" i="32"/>
  <c r="U67" i="32"/>
  <c r="P67" i="32"/>
  <c r="O67" i="32"/>
  <c r="U66" i="32"/>
  <c r="P66" i="32"/>
  <c r="O66" i="32"/>
  <c r="U65" i="32"/>
  <c r="P65" i="32"/>
  <c r="O65" i="32"/>
  <c r="U64" i="32"/>
  <c r="P64" i="32"/>
  <c r="O64" i="32"/>
  <c r="G64" i="32"/>
  <c r="D64" i="32"/>
  <c r="U63" i="32"/>
  <c r="P63" i="32"/>
  <c r="O63" i="32"/>
  <c r="G63" i="32"/>
  <c r="D63" i="32"/>
  <c r="U62" i="32"/>
  <c r="P62" i="32"/>
  <c r="O62" i="32"/>
  <c r="G62" i="32"/>
  <c r="D62" i="32"/>
  <c r="U61" i="32"/>
  <c r="P61" i="32"/>
  <c r="O61" i="32"/>
  <c r="G61" i="32"/>
  <c r="D61" i="32"/>
  <c r="U60" i="32"/>
  <c r="P60" i="32"/>
  <c r="O60" i="32"/>
  <c r="G60" i="32"/>
  <c r="D60" i="32"/>
  <c r="U59" i="32"/>
  <c r="P59" i="32"/>
  <c r="O59" i="32"/>
  <c r="G59" i="32"/>
  <c r="D59" i="32"/>
  <c r="U54" i="32"/>
  <c r="P54" i="32"/>
  <c r="O54" i="32"/>
  <c r="U53" i="32"/>
  <c r="P53" i="32"/>
  <c r="O53" i="32"/>
  <c r="U52" i="32"/>
  <c r="P52" i="32"/>
  <c r="O52" i="32"/>
  <c r="U51" i="32"/>
  <c r="P51" i="32"/>
  <c r="O51" i="32"/>
  <c r="U50" i="32"/>
  <c r="P50" i="32"/>
  <c r="O50" i="32"/>
  <c r="U49" i="32"/>
  <c r="P49" i="32"/>
  <c r="O49" i="32"/>
  <c r="U48" i="32"/>
  <c r="P48" i="32"/>
  <c r="O48" i="32"/>
  <c r="U47" i="32"/>
  <c r="P47" i="32"/>
  <c r="O47" i="32"/>
  <c r="U46" i="32"/>
  <c r="P46" i="32"/>
  <c r="O46" i="32"/>
  <c r="U45" i="32"/>
  <c r="P45" i="32"/>
  <c r="O45" i="32"/>
  <c r="U44" i="32"/>
  <c r="P44" i="32"/>
  <c r="O44" i="32"/>
  <c r="U43" i="32"/>
  <c r="P43" i="32"/>
  <c r="O43" i="32"/>
  <c r="U42" i="32"/>
  <c r="P42" i="32"/>
  <c r="O42" i="32"/>
  <c r="U41" i="32"/>
  <c r="P41" i="32"/>
  <c r="O41" i="32"/>
  <c r="U40" i="32"/>
  <c r="P40" i="32"/>
  <c r="O40" i="32"/>
  <c r="U39" i="32"/>
  <c r="P39" i="32"/>
  <c r="O39" i="32"/>
  <c r="U38" i="32"/>
  <c r="P38" i="32"/>
  <c r="O38" i="32"/>
  <c r="U37" i="32"/>
  <c r="P37" i="32"/>
  <c r="O37" i="32"/>
  <c r="U36" i="32"/>
  <c r="P36" i="32"/>
  <c r="O36" i="32"/>
  <c r="U35" i="32"/>
  <c r="P35" i="32"/>
  <c r="O35" i="32"/>
  <c r="U34" i="32"/>
  <c r="P34" i="32"/>
  <c r="O34" i="32"/>
  <c r="U33" i="32"/>
  <c r="P33" i="32"/>
  <c r="O33" i="32"/>
  <c r="U32" i="32"/>
  <c r="P32" i="32"/>
  <c r="O32" i="32"/>
  <c r="U31" i="32"/>
  <c r="P31" i="32"/>
  <c r="O31" i="32"/>
  <c r="U30" i="32"/>
  <c r="P30" i="32"/>
  <c r="O30" i="32"/>
  <c r="D30" i="32"/>
  <c r="Q30" i="32" s="1"/>
  <c r="U29" i="32"/>
  <c r="P29" i="32"/>
  <c r="O29" i="32"/>
  <c r="D29" i="32"/>
  <c r="Q29" i="32" s="1"/>
  <c r="U28" i="32"/>
  <c r="P28" i="32"/>
  <c r="O28" i="32"/>
  <c r="D28" i="32"/>
  <c r="Q28" i="32" s="1"/>
  <c r="U27" i="32"/>
  <c r="P27" i="32"/>
  <c r="O27" i="32"/>
  <c r="D27" i="32"/>
  <c r="Q27" i="32" s="1"/>
  <c r="U26" i="32"/>
  <c r="P26" i="32"/>
  <c r="O26" i="32"/>
  <c r="D26" i="32"/>
  <c r="Q26" i="32" s="1"/>
  <c r="U25" i="32"/>
  <c r="P25" i="32"/>
  <c r="O25" i="32"/>
  <c r="D25" i="32"/>
  <c r="Q25" i="32" s="1"/>
  <c r="E20" i="32"/>
  <c r="E19" i="32"/>
  <c r="E18" i="32"/>
  <c r="E17" i="32"/>
  <c r="V32" i="32" s="1"/>
  <c r="G14" i="32"/>
  <c r="D14" i="32"/>
  <c r="G13" i="32"/>
  <c r="D13" i="32"/>
  <c r="G12" i="32"/>
  <c r="D12" i="32"/>
  <c r="P93" i="31"/>
  <c r="B93" i="31"/>
  <c r="O93" i="31" s="1"/>
  <c r="W91" i="31"/>
  <c r="U88" i="31"/>
  <c r="P88" i="31"/>
  <c r="O88" i="31"/>
  <c r="U87" i="31"/>
  <c r="P87" i="31"/>
  <c r="O87" i="31"/>
  <c r="U86" i="31"/>
  <c r="P86" i="31"/>
  <c r="O86" i="31"/>
  <c r="U85" i="31"/>
  <c r="P85" i="31"/>
  <c r="O85" i="31"/>
  <c r="U84" i="31"/>
  <c r="P84" i="31"/>
  <c r="O84" i="31"/>
  <c r="U83" i="31"/>
  <c r="P83" i="31"/>
  <c r="O83" i="31"/>
  <c r="U82" i="31"/>
  <c r="P82" i="31"/>
  <c r="O82" i="31"/>
  <c r="U81" i="31"/>
  <c r="P81" i="31"/>
  <c r="O81" i="31"/>
  <c r="U80" i="31"/>
  <c r="P80" i="31"/>
  <c r="O80" i="31"/>
  <c r="U79" i="31"/>
  <c r="P79" i="31"/>
  <c r="O79" i="31"/>
  <c r="U78" i="31"/>
  <c r="P78" i="31"/>
  <c r="O78" i="31"/>
  <c r="U77" i="31"/>
  <c r="P77" i="31"/>
  <c r="O77" i="31"/>
  <c r="U76" i="31"/>
  <c r="P76" i="31"/>
  <c r="O76" i="31"/>
  <c r="U75" i="31"/>
  <c r="P75" i="31"/>
  <c r="O75" i="31"/>
  <c r="U74" i="31"/>
  <c r="P74" i="31"/>
  <c r="O74" i="31"/>
  <c r="U73" i="31"/>
  <c r="P73" i="31"/>
  <c r="O73" i="31"/>
  <c r="U72" i="31"/>
  <c r="P72" i="31"/>
  <c r="O72" i="31"/>
  <c r="U71" i="31"/>
  <c r="P71" i="31"/>
  <c r="O71" i="31"/>
  <c r="U70" i="31"/>
  <c r="P70" i="31"/>
  <c r="O70" i="31"/>
  <c r="U69" i="31"/>
  <c r="P69" i="31"/>
  <c r="O69" i="31"/>
  <c r="U68" i="31"/>
  <c r="P68" i="31"/>
  <c r="O68" i="31"/>
  <c r="U67" i="31"/>
  <c r="P67" i="31"/>
  <c r="O67" i="31"/>
  <c r="U66" i="31"/>
  <c r="P66" i="31"/>
  <c r="O66" i="31"/>
  <c r="U65" i="31"/>
  <c r="P65" i="31"/>
  <c r="O65" i="31"/>
  <c r="G65" i="31"/>
  <c r="D65" i="31"/>
  <c r="U64" i="31"/>
  <c r="P64" i="31"/>
  <c r="O64" i="31"/>
  <c r="G64" i="31"/>
  <c r="D64" i="31"/>
  <c r="U63" i="31"/>
  <c r="P63" i="31"/>
  <c r="O63" i="31"/>
  <c r="G63" i="31"/>
  <c r="D63" i="31"/>
  <c r="U62" i="31"/>
  <c r="P62" i="31"/>
  <c r="O62" i="31"/>
  <c r="G62" i="31"/>
  <c r="D62" i="31"/>
  <c r="U61" i="31"/>
  <c r="P61" i="31"/>
  <c r="O61" i="31"/>
  <c r="G61" i="31"/>
  <c r="D61" i="31"/>
  <c r="U60" i="31"/>
  <c r="P60" i="31"/>
  <c r="O60" i="31"/>
  <c r="G60" i="31"/>
  <c r="D60" i="31"/>
  <c r="U59" i="31"/>
  <c r="P59" i="31"/>
  <c r="O59" i="31"/>
  <c r="G59" i="31"/>
  <c r="D59" i="31"/>
  <c r="U54" i="31"/>
  <c r="P54" i="31"/>
  <c r="O54" i="31"/>
  <c r="U53" i="31"/>
  <c r="P53" i="31"/>
  <c r="O53" i="31"/>
  <c r="U52" i="31"/>
  <c r="P52" i="31"/>
  <c r="O52" i="31"/>
  <c r="U51" i="31"/>
  <c r="P51" i="31"/>
  <c r="O51" i="31"/>
  <c r="U50" i="31"/>
  <c r="P50" i="31"/>
  <c r="O50" i="31"/>
  <c r="U49" i="31"/>
  <c r="P49" i="31"/>
  <c r="O49" i="31"/>
  <c r="U48" i="31"/>
  <c r="P48" i="31"/>
  <c r="O48" i="31"/>
  <c r="U47" i="31"/>
  <c r="P47" i="31"/>
  <c r="O47" i="31"/>
  <c r="U46" i="31"/>
  <c r="P46" i="31"/>
  <c r="O46" i="31"/>
  <c r="U45" i="31"/>
  <c r="P45" i="31"/>
  <c r="O45" i="31"/>
  <c r="U44" i="31"/>
  <c r="P44" i="31"/>
  <c r="O44" i="31"/>
  <c r="U43" i="31"/>
  <c r="P43" i="31"/>
  <c r="O43" i="31"/>
  <c r="U42" i="31"/>
  <c r="P42" i="31"/>
  <c r="O42" i="31"/>
  <c r="U41" i="31"/>
  <c r="P41" i="31"/>
  <c r="O41" i="31"/>
  <c r="U40" i="31"/>
  <c r="P40" i="31"/>
  <c r="O40" i="31"/>
  <c r="U39" i="31"/>
  <c r="P39" i="31"/>
  <c r="O39" i="31"/>
  <c r="U38" i="31"/>
  <c r="P38" i="31"/>
  <c r="O38" i="31"/>
  <c r="U37" i="31"/>
  <c r="P37" i="31"/>
  <c r="O37" i="31"/>
  <c r="U36" i="31"/>
  <c r="P36" i="31"/>
  <c r="O36" i="31"/>
  <c r="U35" i="31"/>
  <c r="P35" i="31"/>
  <c r="O35" i="31"/>
  <c r="U34" i="31"/>
  <c r="P34" i="31"/>
  <c r="O34" i="31"/>
  <c r="U33" i="31"/>
  <c r="P33" i="31"/>
  <c r="O33" i="31"/>
  <c r="U32" i="31"/>
  <c r="P32" i="31"/>
  <c r="O32" i="31"/>
  <c r="U31" i="31"/>
  <c r="P31" i="31"/>
  <c r="O31" i="31"/>
  <c r="D31" i="31"/>
  <c r="Q31" i="31" s="1"/>
  <c r="U30" i="31"/>
  <c r="P30" i="31"/>
  <c r="O30" i="31"/>
  <c r="D30" i="31"/>
  <c r="Q30" i="31" s="1"/>
  <c r="U29" i="31"/>
  <c r="P29" i="31"/>
  <c r="O29" i="31"/>
  <c r="D29" i="31"/>
  <c r="Q29" i="31" s="1"/>
  <c r="U28" i="31"/>
  <c r="P28" i="31"/>
  <c r="O28" i="31"/>
  <c r="D28" i="31"/>
  <c r="Q28" i="31" s="1"/>
  <c r="U27" i="31"/>
  <c r="P27" i="31"/>
  <c r="O27" i="31"/>
  <c r="D27" i="31"/>
  <c r="Q27" i="31" s="1"/>
  <c r="U26" i="31"/>
  <c r="P26" i="31"/>
  <c r="O26" i="31"/>
  <c r="D26" i="31"/>
  <c r="Q26" i="31" s="1"/>
  <c r="U25" i="31"/>
  <c r="P25" i="31"/>
  <c r="O25" i="31"/>
  <c r="D25" i="31"/>
  <c r="Q25" i="31" s="1"/>
  <c r="E20" i="31"/>
  <c r="E19" i="31"/>
  <c r="E18" i="31"/>
  <c r="E17" i="31"/>
  <c r="V83" i="31" s="1"/>
  <c r="G14" i="31"/>
  <c r="D37" i="31" s="1"/>
  <c r="Q37" i="31" s="1"/>
  <c r="D14" i="31"/>
  <c r="G13" i="31"/>
  <c r="D86" i="31" s="1"/>
  <c r="D13" i="31"/>
  <c r="G12" i="31"/>
  <c r="D12" i="31"/>
  <c r="P93" i="30"/>
  <c r="B93" i="30"/>
  <c r="O93" i="30" s="1"/>
  <c r="W91" i="30"/>
  <c r="U88" i="30"/>
  <c r="P88" i="30"/>
  <c r="O88" i="30"/>
  <c r="U87" i="30"/>
  <c r="P87" i="30"/>
  <c r="O87" i="30"/>
  <c r="U86" i="30"/>
  <c r="P86" i="30"/>
  <c r="O86" i="30"/>
  <c r="U85" i="30"/>
  <c r="P85" i="30"/>
  <c r="O85" i="30"/>
  <c r="U84" i="30"/>
  <c r="P84" i="30"/>
  <c r="O84" i="30"/>
  <c r="U83" i="30"/>
  <c r="P83" i="30"/>
  <c r="O83" i="30"/>
  <c r="U82" i="30"/>
  <c r="P82" i="30"/>
  <c r="O82" i="30"/>
  <c r="U81" i="30"/>
  <c r="P81" i="30"/>
  <c r="O81" i="30"/>
  <c r="U80" i="30"/>
  <c r="P80" i="30"/>
  <c r="O80" i="30"/>
  <c r="U79" i="30"/>
  <c r="P79" i="30"/>
  <c r="O79" i="30"/>
  <c r="U78" i="30"/>
  <c r="P78" i="30"/>
  <c r="O78" i="30"/>
  <c r="U77" i="30"/>
  <c r="P77" i="30"/>
  <c r="O77" i="30"/>
  <c r="U76" i="30"/>
  <c r="P76" i="30"/>
  <c r="O76" i="30"/>
  <c r="U75" i="30"/>
  <c r="P75" i="30"/>
  <c r="O75" i="30"/>
  <c r="U74" i="30"/>
  <c r="P74" i="30"/>
  <c r="O74" i="30"/>
  <c r="U73" i="30"/>
  <c r="P73" i="30"/>
  <c r="O73" i="30"/>
  <c r="U72" i="30"/>
  <c r="P72" i="30"/>
  <c r="O72" i="30"/>
  <c r="U71" i="30"/>
  <c r="P71" i="30"/>
  <c r="O71" i="30"/>
  <c r="U70" i="30"/>
  <c r="P70" i="30"/>
  <c r="O70" i="30"/>
  <c r="U69" i="30"/>
  <c r="P69" i="30"/>
  <c r="O69" i="30"/>
  <c r="U68" i="30"/>
  <c r="P68" i="30"/>
  <c r="O68" i="30"/>
  <c r="U67" i="30"/>
  <c r="P67" i="30"/>
  <c r="O67" i="30"/>
  <c r="U66" i="30"/>
  <c r="P66" i="30"/>
  <c r="O66" i="30"/>
  <c r="G66" i="30"/>
  <c r="D66" i="30"/>
  <c r="U65" i="30"/>
  <c r="P65" i="30"/>
  <c r="O65" i="30"/>
  <c r="G65" i="30"/>
  <c r="D65" i="30"/>
  <c r="U64" i="30"/>
  <c r="P64" i="30"/>
  <c r="O64" i="30"/>
  <c r="G64" i="30"/>
  <c r="D64" i="30"/>
  <c r="U63" i="30"/>
  <c r="P63" i="30"/>
  <c r="O63" i="30"/>
  <c r="G63" i="30"/>
  <c r="D63" i="30"/>
  <c r="U62" i="30"/>
  <c r="P62" i="30"/>
  <c r="O62" i="30"/>
  <c r="G62" i="30"/>
  <c r="D62" i="30"/>
  <c r="U61" i="30"/>
  <c r="P61" i="30"/>
  <c r="O61" i="30"/>
  <c r="G61" i="30"/>
  <c r="D61" i="30"/>
  <c r="U60" i="30"/>
  <c r="P60" i="30"/>
  <c r="O60" i="30"/>
  <c r="G60" i="30"/>
  <c r="D60" i="30"/>
  <c r="U59" i="30"/>
  <c r="P59" i="30"/>
  <c r="O59" i="30"/>
  <c r="G59" i="30"/>
  <c r="D59" i="30"/>
  <c r="U54" i="30"/>
  <c r="P54" i="30"/>
  <c r="O54" i="30"/>
  <c r="U53" i="30"/>
  <c r="P53" i="30"/>
  <c r="O53" i="30"/>
  <c r="U52" i="30"/>
  <c r="P52" i="30"/>
  <c r="O52" i="30"/>
  <c r="U51" i="30"/>
  <c r="P51" i="30"/>
  <c r="O51" i="30"/>
  <c r="U50" i="30"/>
  <c r="P50" i="30"/>
  <c r="O50" i="30"/>
  <c r="U49" i="30"/>
  <c r="P49" i="30"/>
  <c r="O49" i="30"/>
  <c r="U48" i="30"/>
  <c r="P48" i="30"/>
  <c r="O48" i="30"/>
  <c r="U47" i="30"/>
  <c r="P47" i="30"/>
  <c r="O47" i="30"/>
  <c r="U46" i="30"/>
  <c r="P46" i="30"/>
  <c r="O46" i="30"/>
  <c r="U45" i="30"/>
  <c r="P45" i="30"/>
  <c r="O45" i="30"/>
  <c r="U44" i="30"/>
  <c r="P44" i="30"/>
  <c r="O44" i="30"/>
  <c r="U43" i="30"/>
  <c r="P43" i="30"/>
  <c r="O43" i="30"/>
  <c r="U42" i="30"/>
  <c r="P42" i="30"/>
  <c r="O42" i="30"/>
  <c r="U41" i="30"/>
  <c r="P41" i="30"/>
  <c r="O41" i="30"/>
  <c r="U40" i="30"/>
  <c r="P40" i="30"/>
  <c r="O40" i="30"/>
  <c r="U39" i="30"/>
  <c r="P39" i="30"/>
  <c r="O39" i="30"/>
  <c r="U38" i="30"/>
  <c r="P38" i="30"/>
  <c r="O38" i="30"/>
  <c r="U37" i="30"/>
  <c r="P37" i="30"/>
  <c r="O37" i="30"/>
  <c r="U36" i="30"/>
  <c r="P36" i="30"/>
  <c r="O36" i="30"/>
  <c r="U35" i="30"/>
  <c r="P35" i="30"/>
  <c r="O35" i="30"/>
  <c r="U34" i="30"/>
  <c r="P34" i="30"/>
  <c r="O34" i="30"/>
  <c r="U33" i="30"/>
  <c r="P33" i="30"/>
  <c r="O33" i="30"/>
  <c r="U32" i="30"/>
  <c r="P32" i="30"/>
  <c r="O32" i="30"/>
  <c r="D32" i="30"/>
  <c r="Q32" i="30" s="1"/>
  <c r="U31" i="30"/>
  <c r="P31" i="30"/>
  <c r="O31" i="30"/>
  <c r="D31" i="30"/>
  <c r="Q31" i="30" s="1"/>
  <c r="U30" i="30"/>
  <c r="P30" i="30"/>
  <c r="O30" i="30"/>
  <c r="D30" i="30"/>
  <c r="Q30" i="30" s="1"/>
  <c r="U29" i="30"/>
  <c r="P29" i="30"/>
  <c r="O29" i="30"/>
  <c r="D29" i="30"/>
  <c r="Q29" i="30" s="1"/>
  <c r="U28" i="30"/>
  <c r="P28" i="30"/>
  <c r="O28" i="30"/>
  <c r="D28" i="30"/>
  <c r="Q28" i="30" s="1"/>
  <c r="U27" i="30"/>
  <c r="P27" i="30"/>
  <c r="O27" i="30"/>
  <c r="D27" i="30"/>
  <c r="Q27" i="30" s="1"/>
  <c r="U26" i="30"/>
  <c r="P26" i="30"/>
  <c r="O26" i="30"/>
  <c r="D26" i="30"/>
  <c r="Q26" i="30" s="1"/>
  <c r="U25" i="30"/>
  <c r="P25" i="30"/>
  <c r="O25" i="30"/>
  <c r="D25" i="30"/>
  <c r="Q25" i="30" s="1"/>
  <c r="E20" i="30"/>
  <c r="E19" i="30"/>
  <c r="E18" i="30"/>
  <c r="E17" i="30"/>
  <c r="G14" i="30"/>
  <c r="D37" i="30" s="1"/>
  <c r="Q37" i="30" s="1"/>
  <c r="D14" i="30"/>
  <c r="G13" i="30"/>
  <c r="D13" i="30"/>
  <c r="G12" i="30"/>
  <c r="G84" i="30" s="1"/>
  <c r="D12" i="30"/>
  <c r="P93" i="29"/>
  <c r="B93" i="29"/>
  <c r="W91" i="29"/>
  <c r="U88" i="29"/>
  <c r="P88" i="29"/>
  <c r="O88" i="29"/>
  <c r="U87" i="29"/>
  <c r="P87" i="29"/>
  <c r="O87" i="29"/>
  <c r="U86" i="29"/>
  <c r="P86" i="29"/>
  <c r="O86" i="29"/>
  <c r="U85" i="29"/>
  <c r="P85" i="29"/>
  <c r="O85" i="29"/>
  <c r="U84" i="29"/>
  <c r="P84" i="29"/>
  <c r="O84" i="29"/>
  <c r="U83" i="29"/>
  <c r="P83" i="29"/>
  <c r="O83" i="29"/>
  <c r="U82" i="29"/>
  <c r="P82" i="29"/>
  <c r="O82" i="29"/>
  <c r="U81" i="29"/>
  <c r="P81" i="29"/>
  <c r="O81" i="29"/>
  <c r="U80" i="29"/>
  <c r="P80" i="29"/>
  <c r="O80" i="29"/>
  <c r="U79" i="29"/>
  <c r="P79" i="29"/>
  <c r="O79" i="29"/>
  <c r="U78" i="29"/>
  <c r="P78" i="29"/>
  <c r="O78" i="29"/>
  <c r="U77" i="29"/>
  <c r="P77" i="29"/>
  <c r="O77" i="29"/>
  <c r="U76" i="29"/>
  <c r="P76" i="29"/>
  <c r="O76" i="29"/>
  <c r="U75" i="29"/>
  <c r="P75" i="29"/>
  <c r="O75" i="29"/>
  <c r="U74" i="29"/>
  <c r="P74" i="29"/>
  <c r="O74" i="29"/>
  <c r="U73" i="29"/>
  <c r="P73" i="29"/>
  <c r="O73" i="29"/>
  <c r="U72" i="29"/>
  <c r="P72" i="29"/>
  <c r="O72" i="29"/>
  <c r="U71" i="29"/>
  <c r="P71" i="29"/>
  <c r="O71" i="29"/>
  <c r="U70" i="29"/>
  <c r="P70" i="29"/>
  <c r="O70" i="29"/>
  <c r="U69" i="29"/>
  <c r="P69" i="29"/>
  <c r="O69" i="29"/>
  <c r="U68" i="29"/>
  <c r="P68" i="29"/>
  <c r="O68" i="29"/>
  <c r="U67" i="29"/>
  <c r="P67" i="29"/>
  <c r="O67" i="29"/>
  <c r="G67" i="29"/>
  <c r="D67" i="29"/>
  <c r="U66" i="29"/>
  <c r="P66" i="29"/>
  <c r="O66" i="29"/>
  <c r="G66" i="29"/>
  <c r="D66" i="29"/>
  <c r="U65" i="29"/>
  <c r="P65" i="29"/>
  <c r="O65" i="29"/>
  <c r="G65" i="29"/>
  <c r="D65" i="29"/>
  <c r="U64" i="29"/>
  <c r="P64" i="29"/>
  <c r="O64" i="29"/>
  <c r="G64" i="29"/>
  <c r="D64" i="29"/>
  <c r="U63" i="29"/>
  <c r="P63" i="29"/>
  <c r="O63" i="29"/>
  <c r="G63" i="29"/>
  <c r="D63" i="29"/>
  <c r="U62" i="29"/>
  <c r="P62" i="29"/>
  <c r="O62" i="29"/>
  <c r="G62" i="29"/>
  <c r="D62" i="29"/>
  <c r="U61" i="29"/>
  <c r="P61" i="29"/>
  <c r="O61" i="29"/>
  <c r="G61" i="29"/>
  <c r="D61" i="29"/>
  <c r="U60" i="29"/>
  <c r="P60" i="29"/>
  <c r="O60" i="29"/>
  <c r="G60" i="29"/>
  <c r="D60" i="29"/>
  <c r="U59" i="29"/>
  <c r="P59" i="29"/>
  <c r="O59" i="29"/>
  <c r="G59" i="29"/>
  <c r="D59" i="29"/>
  <c r="U54" i="29"/>
  <c r="P54" i="29"/>
  <c r="O54" i="29"/>
  <c r="U53" i="29"/>
  <c r="P53" i="29"/>
  <c r="O53" i="29"/>
  <c r="U52" i="29"/>
  <c r="P52" i="29"/>
  <c r="O52" i="29"/>
  <c r="U51" i="29"/>
  <c r="P51" i="29"/>
  <c r="O51" i="29"/>
  <c r="U50" i="29"/>
  <c r="P50" i="29"/>
  <c r="O50" i="29"/>
  <c r="U49" i="29"/>
  <c r="P49" i="29"/>
  <c r="O49" i="29"/>
  <c r="U48" i="29"/>
  <c r="P48" i="29"/>
  <c r="O48" i="29"/>
  <c r="U47" i="29"/>
  <c r="P47" i="29"/>
  <c r="O47" i="29"/>
  <c r="U46" i="29"/>
  <c r="P46" i="29"/>
  <c r="O46" i="29"/>
  <c r="U45" i="29"/>
  <c r="P45" i="29"/>
  <c r="O45" i="29"/>
  <c r="U44" i="29"/>
  <c r="P44" i="29"/>
  <c r="O44" i="29"/>
  <c r="U43" i="29"/>
  <c r="P43" i="29"/>
  <c r="O43" i="29"/>
  <c r="U42" i="29"/>
  <c r="P42" i="29"/>
  <c r="O42" i="29"/>
  <c r="U41" i="29"/>
  <c r="P41" i="29"/>
  <c r="O41" i="29"/>
  <c r="U40" i="29"/>
  <c r="P40" i="29"/>
  <c r="O40" i="29"/>
  <c r="U39" i="29"/>
  <c r="P39" i="29"/>
  <c r="O39" i="29"/>
  <c r="U38" i="29"/>
  <c r="P38" i="29"/>
  <c r="O38" i="29"/>
  <c r="U37" i="29"/>
  <c r="P37" i="29"/>
  <c r="O37" i="29"/>
  <c r="U36" i="29"/>
  <c r="P36" i="29"/>
  <c r="O36" i="29"/>
  <c r="U35" i="29"/>
  <c r="P35" i="29"/>
  <c r="O35" i="29"/>
  <c r="U34" i="29"/>
  <c r="P34" i="29"/>
  <c r="O34" i="29"/>
  <c r="U33" i="29"/>
  <c r="P33" i="29"/>
  <c r="O33" i="29"/>
  <c r="D33" i="29"/>
  <c r="Q33" i="29" s="1"/>
  <c r="U32" i="29"/>
  <c r="P32" i="29"/>
  <c r="O32" i="29"/>
  <c r="D32" i="29"/>
  <c r="Q32" i="29" s="1"/>
  <c r="U31" i="29"/>
  <c r="P31" i="29"/>
  <c r="O31" i="29"/>
  <c r="D31" i="29"/>
  <c r="Q31" i="29" s="1"/>
  <c r="U30" i="29"/>
  <c r="P30" i="29"/>
  <c r="O30" i="29"/>
  <c r="D30" i="29"/>
  <c r="Q30" i="29" s="1"/>
  <c r="U29" i="29"/>
  <c r="P29" i="29"/>
  <c r="O29" i="29"/>
  <c r="D29" i="29"/>
  <c r="Q29" i="29" s="1"/>
  <c r="U28" i="29"/>
  <c r="P28" i="29"/>
  <c r="O28" i="29"/>
  <c r="D28" i="29"/>
  <c r="Q28" i="29" s="1"/>
  <c r="U27" i="29"/>
  <c r="P27" i="29"/>
  <c r="O27" i="29"/>
  <c r="D27" i="29"/>
  <c r="Q27" i="29" s="1"/>
  <c r="U26" i="29"/>
  <c r="P26" i="29"/>
  <c r="O26" i="29"/>
  <c r="D26" i="29"/>
  <c r="Q26" i="29" s="1"/>
  <c r="U25" i="29"/>
  <c r="P25" i="29"/>
  <c r="O25" i="29"/>
  <c r="D25" i="29"/>
  <c r="Q25" i="29" s="1"/>
  <c r="E20" i="29"/>
  <c r="E19" i="29"/>
  <c r="E18" i="29"/>
  <c r="E17" i="29"/>
  <c r="V64" i="29" s="1"/>
  <c r="G14" i="29"/>
  <c r="D43" i="29" s="1"/>
  <c r="Q43" i="29" s="1"/>
  <c r="D14" i="29"/>
  <c r="G13" i="29"/>
  <c r="D13" i="29"/>
  <c r="G12" i="29"/>
  <c r="G70" i="29" s="1"/>
  <c r="D12" i="29"/>
  <c r="P93" i="28"/>
  <c r="B93" i="28"/>
  <c r="W91" i="28"/>
  <c r="U88" i="28"/>
  <c r="P88" i="28"/>
  <c r="O88" i="28"/>
  <c r="U87" i="28"/>
  <c r="P87" i="28"/>
  <c r="O87" i="28"/>
  <c r="U86" i="28"/>
  <c r="P86" i="28"/>
  <c r="O86" i="28"/>
  <c r="U85" i="28"/>
  <c r="P85" i="28"/>
  <c r="O85" i="28"/>
  <c r="U84" i="28"/>
  <c r="P84" i="28"/>
  <c r="O84" i="28"/>
  <c r="U83" i="28"/>
  <c r="P83" i="28"/>
  <c r="O83" i="28"/>
  <c r="U82" i="28"/>
  <c r="P82" i="28"/>
  <c r="O82" i="28"/>
  <c r="U81" i="28"/>
  <c r="P81" i="28"/>
  <c r="O81" i="28"/>
  <c r="U80" i="28"/>
  <c r="P80" i="28"/>
  <c r="O80" i="28"/>
  <c r="U79" i="28"/>
  <c r="P79" i="28"/>
  <c r="O79" i="28"/>
  <c r="U78" i="28"/>
  <c r="P78" i="28"/>
  <c r="O78" i="28"/>
  <c r="U77" i="28"/>
  <c r="P77" i="28"/>
  <c r="O77" i="28"/>
  <c r="U76" i="28"/>
  <c r="P76" i="28"/>
  <c r="O76" i="28"/>
  <c r="U75" i="28"/>
  <c r="P75" i="28"/>
  <c r="O75" i="28"/>
  <c r="U74" i="28"/>
  <c r="P74" i="28"/>
  <c r="O74" i="28"/>
  <c r="U73" i="28"/>
  <c r="P73" i="28"/>
  <c r="O73" i="28"/>
  <c r="U72" i="28"/>
  <c r="P72" i="28"/>
  <c r="O72" i="28"/>
  <c r="U71" i="28"/>
  <c r="P71" i="28"/>
  <c r="O71" i="28"/>
  <c r="U70" i="28"/>
  <c r="P70" i="28"/>
  <c r="O70" i="28"/>
  <c r="U69" i="28"/>
  <c r="P69" i="28"/>
  <c r="O69" i="28"/>
  <c r="U68" i="28"/>
  <c r="P68" i="28"/>
  <c r="O68" i="28"/>
  <c r="G68" i="28"/>
  <c r="D68" i="28"/>
  <c r="U67" i="28"/>
  <c r="P67" i="28"/>
  <c r="O67" i="28"/>
  <c r="G67" i="28"/>
  <c r="D67" i="28"/>
  <c r="U66" i="28"/>
  <c r="P66" i="28"/>
  <c r="O66" i="28"/>
  <c r="G66" i="28"/>
  <c r="D66" i="28"/>
  <c r="U65" i="28"/>
  <c r="P65" i="28"/>
  <c r="O65" i="28"/>
  <c r="G65" i="28"/>
  <c r="D65" i="28"/>
  <c r="U64" i="28"/>
  <c r="P64" i="28"/>
  <c r="O64" i="28"/>
  <c r="G64" i="28"/>
  <c r="D64" i="28"/>
  <c r="U63" i="28"/>
  <c r="P63" i="28"/>
  <c r="O63" i="28"/>
  <c r="G63" i="28"/>
  <c r="D63" i="28"/>
  <c r="U62" i="28"/>
  <c r="P62" i="28"/>
  <c r="O62" i="28"/>
  <c r="G62" i="28"/>
  <c r="D62" i="28"/>
  <c r="U61" i="28"/>
  <c r="P61" i="28"/>
  <c r="O61" i="28"/>
  <c r="G61" i="28"/>
  <c r="D61" i="28"/>
  <c r="U60" i="28"/>
  <c r="P60" i="28"/>
  <c r="O60" i="28"/>
  <c r="G60" i="28"/>
  <c r="D60" i="28"/>
  <c r="U59" i="28"/>
  <c r="P59" i="28"/>
  <c r="O59" i="28"/>
  <c r="G59" i="28"/>
  <c r="D59" i="28"/>
  <c r="U54" i="28"/>
  <c r="P54" i="28"/>
  <c r="O54" i="28"/>
  <c r="U53" i="28"/>
  <c r="P53" i="28"/>
  <c r="O53" i="28"/>
  <c r="U52" i="28"/>
  <c r="P52" i="28"/>
  <c r="O52" i="28"/>
  <c r="U51" i="28"/>
  <c r="P51" i="28"/>
  <c r="O51" i="28"/>
  <c r="U50" i="28"/>
  <c r="P50" i="28"/>
  <c r="O50" i="28"/>
  <c r="U49" i="28"/>
  <c r="P49" i="28"/>
  <c r="O49" i="28"/>
  <c r="U48" i="28"/>
  <c r="P48" i="28"/>
  <c r="O48" i="28"/>
  <c r="U47" i="28"/>
  <c r="P47" i="28"/>
  <c r="O47" i="28"/>
  <c r="U46" i="28"/>
  <c r="P46" i="28"/>
  <c r="O46" i="28"/>
  <c r="U45" i="28"/>
  <c r="P45" i="28"/>
  <c r="O45" i="28"/>
  <c r="U44" i="28"/>
  <c r="P44" i="28"/>
  <c r="O44" i="28"/>
  <c r="U43" i="28"/>
  <c r="P43" i="28"/>
  <c r="O43" i="28"/>
  <c r="U42" i="28"/>
  <c r="P42" i="28"/>
  <c r="O42" i="28"/>
  <c r="U41" i="28"/>
  <c r="P41" i="28"/>
  <c r="O41" i="28"/>
  <c r="U40" i="28"/>
  <c r="P40" i="28"/>
  <c r="O40" i="28"/>
  <c r="U39" i="28"/>
  <c r="P39" i="28"/>
  <c r="O39" i="28"/>
  <c r="U38" i="28"/>
  <c r="P38" i="28"/>
  <c r="O38" i="28"/>
  <c r="U37" i="28"/>
  <c r="P37" i="28"/>
  <c r="O37" i="28"/>
  <c r="U36" i="28"/>
  <c r="P36" i="28"/>
  <c r="O36" i="28"/>
  <c r="U35" i="28"/>
  <c r="P35" i="28"/>
  <c r="O35" i="28"/>
  <c r="U34" i="28"/>
  <c r="P34" i="28"/>
  <c r="O34" i="28"/>
  <c r="D34" i="28"/>
  <c r="Q34" i="28" s="1"/>
  <c r="U33" i="28"/>
  <c r="P33" i="28"/>
  <c r="O33" i="28"/>
  <c r="D33" i="28"/>
  <c r="Q33" i="28" s="1"/>
  <c r="U32" i="28"/>
  <c r="P32" i="28"/>
  <c r="O32" i="28"/>
  <c r="D32" i="28"/>
  <c r="Q32" i="28" s="1"/>
  <c r="U31" i="28"/>
  <c r="P31" i="28"/>
  <c r="O31" i="28"/>
  <c r="D31" i="28"/>
  <c r="Q31" i="28" s="1"/>
  <c r="U30" i="28"/>
  <c r="P30" i="28"/>
  <c r="O30" i="28"/>
  <c r="D30" i="28"/>
  <c r="Q30" i="28" s="1"/>
  <c r="U29" i="28"/>
  <c r="P29" i="28"/>
  <c r="O29" i="28"/>
  <c r="D29" i="28"/>
  <c r="Q29" i="28" s="1"/>
  <c r="U28" i="28"/>
  <c r="P28" i="28"/>
  <c r="O28" i="28"/>
  <c r="D28" i="28"/>
  <c r="Q28" i="28" s="1"/>
  <c r="U27" i="28"/>
  <c r="P27" i="28"/>
  <c r="O27" i="28"/>
  <c r="D27" i="28"/>
  <c r="Q27" i="28" s="1"/>
  <c r="U26" i="28"/>
  <c r="P26" i="28"/>
  <c r="O26" i="28"/>
  <c r="D26" i="28"/>
  <c r="Q26" i="28" s="1"/>
  <c r="U25" i="28"/>
  <c r="P25" i="28"/>
  <c r="O25" i="28"/>
  <c r="D25" i="28"/>
  <c r="Q25" i="28" s="1"/>
  <c r="E20" i="28"/>
  <c r="E19" i="28"/>
  <c r="E18" i="28"/>
  <c r="E17" i="28"/>
  <c r="V40" i="28" s="1"/>
  <c r="G14" i="28"/>
  <c r="D14" i="28"/>
  <c r="G13" i="28"/>
  <c r="I87" i="28" s="1"/>
  <c r="D13" i="28"/>
  <c r="G12" i="28"/>
  <c r="D12" i="28"/>
  <c r="P93" i="27"/>
  <c r="B93" i="27"/>
  <c r="W91" i="27"/>
  <c r="U88" i="27"/>
  <c r="P88" i="27"/>
  <c r="O88" i="27"/>
  <c r="U87" i="27"/>
  <c r="P87" i="27"/>
  <c r="O87" i="27"/>
  <c r="U86" i="27"/>
  <c r="P86" i="27"/>
  <c r="O86" i="27"/>
  <c r="U85" i="27"/>
  <c r="P85" i="27"/>
  <c r="O85" i="27"/>
  <c r="U84" i="27"/>
  <c r="P84" i="27"/>
  <c r="O84" i="27"/>
  <c r="U83" i="27"/>
  <c r="P83" i="27"/>
  <c r="O83" i="27"/>
  <c r="U82" i="27"/>
  <c r="P82" i="27"/>
  <c r="O82" i="27"/>
  <c r="U81" i="27"/>
  <c r="P81" i="27"/>
  <c r="O81" i="27"/>
  <c r="U80" i="27"/>
  <c r="P80" i="27"/>
  <c r="O80" i="27"/>
  <c r="U79" i="27"/>
  <c r="P79" i="27"/>
  <c r="O79" i="27"/>
  <c r="U78" i="27"/>
  <c r="P78" i="27"/>
  <c r="O78" i="27"/>
  <c r="U77" i="27"/>
  <c r="P77" i="27"/>
  <c r="O77" i="27"/>
  <c r="U76" i="27"/>
  <c r="P76" i="27"/>
  <c r="O76" i="27"/>
  <c r="U75" i="27"/>
  <c r="P75" i="27"/>
  <c r="O75" i="27"/>
  <c r="U74" i="27"/>
  <c r="P74" i="27"/>
  <c r="O74" i="27"/>
  <c r="U73" i="27"/>
  <c r="P73" i="27"/>
  <c r="O73" i="27"/>
  <c r="U72" i="27"/>
  <c r="P72" i="27"/>
  <c r="O72" i="27"/>
  <c r="U71" i="27"/>
  <c r="P71" i="27"/>
  <c r="O71" i="27"/>
  <c r="U70" i="27"/>
  <c r="P70" i="27"/>
  <c r="O70" i="27"/>
  <c r="U69" i="27"/>
  <c r="P69" i="27"/>
  <c r="O69" i="27"/>
  <c r="G69" i="27"/>
  <c r="D69" i="27"/>
  <c r="U68" i="27"/>
  <c r="P68" i="27"/>
  <c r="O68" i="27"/>
  <c r="G68" i="27"/>
  <c r="D68" i="27"/>
  <c r="U67" i="27"/>
  <c r="P67" i="27"/>
  <c r="O67" i="27"/>
  <c r="G67" i="27"/>
  <c r="D67" i="27"/>
  <c r="U66" i="27"/>
  <c r="P66" i="27"/>
  <c r="O66" i="27"/>
  <c r="G66" i="27"/>
  <c r="D66" i="27"/>
  <c r="U65" i="27"/>
  <c r="P65" i="27"/>
  <c r="O65" i="27"/>
  <c r="G65" i="27"/>
  <c r="D65" i="27"/>
  <c r="U64" i="27"/>
  <c r="P64" i="27"/>
  <c r="O64" i="27"/>
  <c r="G64" i="27"/>
  <c r="D64" i="27"/>
  <c r="U63" i="27"/>
  <c r="P63" i="27"/>
  <c r="O63" i="27"/>
  <c r="G63" i="27"/>
  <c r="D63" i="27"/>
  <c r="U62" i="27"/>
  <c r="P62" i="27"/>
  <c r="O62" i="27"/>
  <c r="G62" i="27"/>
  <c r="D62" i="27"/>
  <c r="U61" i="27"/>
  <c r="P61" i="27"/>
  <c r="O61" i="27"/>
  <c r="G61" i="27"/>
  <c r="D61" i="27"/>
  <c r="U60" i="27"/>
  <c r="P60" i="27"/>
  <c r="O60" i="27"/>
  <c r="G60" i="27"/>
  <c r="D60" i="27"/>
  <c r="U59" i="27"/>
  <c r="P59" i="27"/>
  <c r="O59" i="27"/>
  <c r="G59" i="27"/>
  <c r="D59" i="27"/>
  <c r="U54" i="27"/>
  <c r="P54" i="27"/>
  <c r="O54" i="27"/>
  <c r="U53" i="27"/>
  <c r="P53" i="27"/>
  <c r="O53" i="27"/>
  <c r="U52" i="27"/>
  <c r="P52" i="27"/>
  <c r="O52" i="27"/>
  <c r="U51" i="27"/>
  <c r="P51" i="27"/>
  <c r="O51" i="27"/>
  <c r="U50" i="27"/>
  <c r="P50" i="27"/>
  <c r="O50" i="27"/>
  <c r="U49" i="27"/>
  <c r="P49" i="27"/>
  <c r="O49" i="27"/>
  <c r="U48" i="27"/>
  <c r="P48" i="27"/>
  <c r="O48" i="27"/>
  <c r="U47" i="27"/>
  <c r="P47" i="27"/>
  <c r="O47" i="27"/>
  <c r="U46" i="27"/>
  <c r="P46" i="27"/>
  <c r="O46" i="27"/>
  <c r="U45" i="27"/>
  <c r="P45" i="27"/>
  <c r="O45" i="27"/>
  <c r="U44" i="27"/>
  <c r="P44" i="27"/>
  <c r="O44" i="27"/>
  <c r="U43" i="27"/>
  <c r="P43" i="27"/>
  <c r="O43" i="27"/>
  <c r="U42" i="27"/>
  <c r="P42" i="27"/>
  <c r="O42" i="27"/>
  <c r="U41" i="27"/>
  <c r="P41" i="27"/>
  <c r="O41" i="27"/>
  <c r="U40" i="27"/>
  <c r="P40" i="27"/>
  <c r="O40" i="27"/>
  <c r="U39" i="27"/>
  <c r="P39" i="27"/>
  <c r="O39" i="27"/>
  <c r="U38" i="27"/>
  <c r="P38" i="27"/>
  <c r="O38" i="27"/>
  <c r="U37" i="27"/>
  <c r="P37" i="27"/>
  <c r="O37" i="27"/>
  <c r="U36" i="27"/>
  <c r="P36" i="27"/>
  <c r="O36" i="27"/>
  <c r="U35" i="27"/>
  <c r="P35" i="27"/>
  <c r="O35" i="27"/>
  <c r="D35" i="27"/>
  <c r="Q35" i="27" s="1"/>
  <c r="U34" i="27"/>
  <c r="P34" i="27"/>
  <c r="O34" i="27"/>
  <c r="D34" i="27"/>
  <c r="Q34" i="27" s="1"/>
  <c r="U33" i="27"/>
  <c r="P33" i="27"/>
  <c r="O33" i="27"/>
  <c r="D33" i="27"/>
  <c r="Q33" i="27" s="1"/>
  <c r="U32" i="27"/>
  <c r="P32" i="27"/>
  <c r="O32" i="27"/>
  <c r="D32" i="27"/>
  <c r="Q32" i="27" s="1"/>
  <c r="U31" i="27"/>
  <c r="P31" i="27"/>
  <c r="O31" i="27"/>
  <c r="D31" i="27"/>
  <c r="Q31" i="27" s="1"/>
  <c r="U30" i="27"/>
  <c r="P30" i="27"/>
  <c r="O30" i="27"/>
  <c r="D30" i="27"/>
  <c r="Q30" i="27" s="1"/>
  <c r="U29" i="27"/>
  <c r="P29" i="27"/>
  <c r="O29" i="27"/>
  <c r="D29" i="27"/>
  <c r="Q29" i="27" s="1"/>
  <c r="U28" i="27"/>
  <c r="P28" i="27"/>
  <c r="O28" i="27"/>
  <c r="D28" i="27"/>
  <c r="Q28" i="27" s="1"/>
  <c r="U27" i="27"/>
  <c r="P27" i="27"/>
  <c r="O27" i="27"/>
  <c r="D27" i="27"/>
  <c r="Q27" i="27" s="1"/>
  <c r="U26" i="27"/>
  <c r="P26" i="27"/>
  <c r="O26" i="27"/>
  <c r="D26" i="27"/>
  <c r="Q26" i="27" s="1"/>
  <c r="U25" i="27"/>
  <c r="P25" i="27"/>
  <c r="O25" i="27"/>
  <c r="D25" i="27"/>
  <c r="Q25" i="27" s="1"/>
  <c r="E20" i="27"/>
  <c r="E19" i="27"/>
  <c r="E18" i="27"/>
  <c r="E17" i="27"/>
  <c r="V48" i="27" s="1"/>
  <c r="G14" i="27"/>
  <c r="D14" i="27"/>
  <c r="G13" i="27"/>
  <c r="I88" i="27" s="1"/>
  <c r="D13" i="27"/>
  <c r="G12" i="27"/>
  <c r="D12" i="27"/>
  <c r="P93" i="26"/>
  <c r="B93" i="26"/>
  <c r="W91" i="26"/>
  <c r="U88" i="26"/>
  <c r="P88" i="26"/>
  <c r="O88" i="26"/>
  <c r="U87" i="26"/>
  <c r="P87" i="26"/>
  <c r="O87" i="26"/>
  <c r="U86" i="26"/>
  <c r="P86" i="26"/>
  <c r="O86" i="26"/>
  <c r="U85" i="26"/>
  <c r="P85" i="26"/>
  <c r="O85" i="26"/>
  <c r="U84" i="26"/>
  <c r="P84" i="26"/>
  <c r="O84" i="26"/>
  <c r="U83" i="26"/>
  <c r="P83" i="26"/>
  <c r="O83" i="26"/>
  <c r="U82" i="26"/>
  <c r="P82" i="26"/>
  <c r="O82" i="26"/>
  <c r="U81" i="26"/>
  <c r="P81" i="26"/>
  <c r="O81" i="26"/>
  <c r="U80" i="26"/>
  <c r="P80" i="26"/>
  <c r="O80" i="26"/>
  <c r="U79" i="26"/>
  <c r="P79" i="26"/>
  <c r="O79" i="26"/>
  <c r="U78" i="26"/>
  <c r="P78" i="26"/>
  <c r="O78" i="26"/>
  <c r="U77" i="26"/>
  <c r="P77" i="26"/>
  <c r="O77" i="26"/>
  <c r="U76" i="26"/>
  <c r="P76" i="26"/>
  <c r="O76" i="26"/>
  <c r="U75" i="26"/>
  <c r="P75" i="26"/>
  <c r="O75" i="26"/>
  <c r="U74" i="26"/>
  <c r="P74" i="26"/>
  <c r="O74" i="26"/>
  <c r="U73" i="26"/>
  <c r="P73" i="26"/>
  <c r="O73" i="26"/>
  <c r="U72" i="26"/>
  <c r="P72" i="26"/>
  <c r="O72" i="26"/>
  <c r="U71" i="26"/>
  <c r="P71" i="26"/>
  <c r="O71" i="26"/>
  <c r="U70" i="26"/>
  <c r="P70" i="26"/>
  <c r="O70" i="26"/>
  <c r="G70" i="26"/>
  <c r="D70" i="26"/>
  <c r="U69" i="26"/>
  <c r="P69" i="26"/>
  <c r="O69" i="26"/>
  <c r="G69" i="26"/>
  <c r="D69" i="26"/>
  <c r="U68" i="26"/>
  <c r="P68" i="26"/>
  <c r="O68" i="26"/>
  <c r="G68" i="26"/>
  <c r="D68" i="26"/>
  <c r="U67" i="26"/>
  <c r="P67" i="26"/>
  <c r="O67" i="26"/>
  <c r="G67" i="26"/>
  <c r="D67" i="26"/>
  <c r="U66" i="26"/>
  <c r="P66" i="26"/>
  <c r="O66" i="26"/>
  <c r="G66" i="26"/>
  <c r="D66" i="26"/>
  <c r="U65" i="26"/>
  <c r="P65" i="26"/>
  <c r="O65" i="26"/>
  <c r="G65" i="26"/>
  <c r="D65" i="26"/>
  <c r="U64" i="26"/>
  <c r="P64" i="26"/>
  <c r="O64" i="26"/>
  <c r="G64" i="26"/>
  <c r="D64" i="26"/>
  <c r="U63" i="26"/>
  <c r="P63" i="26"/>
  <c r="O63" i="26"/>
  <c r="G63" i="26"/>
  <c r="D63" i="26"/>
  <c r="U62" i="26"/>
  <c r="P62" i="26"/>
  <c r="O62" i="26"/>
  <c r="G62" i="26"/>
  <c r="D62" i="26"/>
  <c r="U61" i="26"/>
  <c r="P61" i="26"/>
  <c r="O61" i="26"/>
  <c r="G61" i="26"/>
  <c r="D61" i="26"/>
  <c r="U60" i="26"/>
  <c r="P60" i="26"/>
  <c r="O60" i="26"/>
  <c r="G60" i="26"/>
  <c r="D60" i="26"/>
  <c r="U59" i="26"/>
  <c r="P59" i="26"/>
  <c r="O59" i="26"/>
  <c r="G59" i="26"/>
  <c r="D59" i="26"/>
  <c r="U54" i="26"/>
  <c r="P54" i="26"/>
  <c r="O54" i="26"/>
  <c r="U53" i="26"/>
  <c r="P53" i="26"/>
  <c r="O53" i="26"/>
  <c r="U52" i="26"/>
  <c r="P52" i="26"/>
  <c r="O52" i="26"/>
  <c r="U51" i="26"/>
  <c r="P51" i="26"/>
  <c r="O51" i="26"/>
  <c r="U50" i="26"/>
  <c r="P50" i="26"/>
  <c r="O50" i="26"/>
  <c r="U49" i="26"/>
  <c r="P49" i="26"/>
  <c r="O49" i="26"/>
  <c r="U48" i="26"/>
  <c r="P48" i="26"/>
  <c r="O48" i="26"/>
  <c r="U47" i="26"/>
  <c r="P47" i="26"/>
  <c r="O47" i="26"/>
  <c r="U46" i="26"/>
  <c r="P46" i="26"/>
  <c r="O46" i="26"/>
  <c r="U45" i="26"/>
  <c r="P45" i="26"/>
  <c r="O45" i="26"/>
  <c r="U44" i="26"/>
  <c r="P44" i="26"/>
  <c r="O44" i="26"/>
  <c r="U43" i="26"/>
  <c r="P43" i="26"/>
  <c r="O43" i="26"/>
  <c r="U42" i="26"/>
  <c r="P42" i="26"/>
  <c r="O42" i="26"/>
  <c r="U41" i="26"/>
  <c r="P41" i="26"/>
  <c r="O41" i="26"/>
  <c r="U40" i="26"/>
  <c r="P40" i="26"/>
  <c r="O40" i="26"/>
  <c r="U39" i="26"/>
  <c r="P39" i="26"/>
  <c r="O39" i="26"/>
  <c r="U38" i="26"/>
  <c r="P38" i="26"/>
  <c r="O38" i="26"/>
  <c r="U37" i="26"/>
  <c r="P37" i="26"/>
  <c r="O37" i="26"/>
  <c r="U36" i="26"/>
  <c r="P36" i="26"/>
  <c r="O36" i="26"/>
  <c r="D36" i="26"/>
  <c r="Q36" i="26" s="1"/>
  <c r="U35" i="26"/>
  <c r="P35" i="26"/>
  <c r="O35" i="26"/>
  <c r="D35" i="26"/>
  <c r="Q35" i="26" s="1"/>
  <c r="U34" i="26"/>
  <c r="P34" i="26"/>
  <c r="O34" i="26"/>
  <c r="D34" i="26"/>
  <c r="Q34" i="26" s="1"/>
  <c r="U33" i="26"/>
  <c r="P33" i="26"/>
  <c r="O33" i="26"/>
  <c r="D33" i="26"/>
  <c r="Q33" i="26" s="1"/>
  <c r="U32" i="26"/>
  <c r="P32" i="26"/>
  <c r="O32" i="26"/>
  <c r="D32" i="26"/>
  <c r="Q32" i="26" s="1"/>
  <c r="U31" i="26"/>
  <c r="P31" i="26"/>
  <c r="O31" i="26"/>
  <c r="D31" i="26"/>
  <c r="Q31" i="26" s="1"/>
  <c r="U30" i="26"/>
  <c r="P30" i="26"/>
  <c r="O30" i="26"/>
  <c r="D30" i="26"/>
  <c r="Q30" i="26" s="1"/>
  <c r="U29" i="26"/>
  <c r="P29" i="26"/>
  <c r="O29" i="26"/>
  <c r="D29" i="26"/>
  <c r="Q29" i="26" s="1"/>
  <c r="U28" i="26"/>
  <c r="P28" i="26"/>
  <c r="O28" i="26"/>
  <c r="D28" i="26"/>
  <c r="Q28" i="26" s="1"/>
  <c r="U27" i="26"/>
  <c r="P27" i="26"/>
  <c r="O27" i="26"/>
  <c r="D27" i="26"/>
  <c r="Q27" i="26" s="1"/>
  <c r="U26" i="26"/>
  <c r="P26" i="26"/>
  <c r="O26" i="26"/>
  <c r="D26" i="26"/>
  <c r="Q26" i="26" s="1"/>
  <c r="U25" i="26"/>
  <c r="P25" i="26"/>
  <c r="O25" i="26"/>
  <c r="D25" i="26"/>
  <c r="Q25" i="26" s="1"/>
  <c r="E20" i="26"/>
  <c r="E19" i="26"/>
  <c r="E18" i="26"/>
  <c r="E17" i="26"/>
  <c r="G14" i="26"/>
  <c r="D44" i="26" s="1"/>
  <c r="Q44" i="26" s="1"/>
  <c r="D14" i="26"/>
  <c r="G13" i="26"/>
  <c r="D13" i="26"/>
  <c r="G12" i="26"/>
  <c r="D12" i="26"/>
  <c r="P93" i="25"/>
  <c r="B93" i="25"/>
  <c r="U93" i="25" s="1"/>
  <c r="W91" i="25"/>
  <c r="U88" i="25"/>
  <c r="P88" i="25"/>
  <c r="O88" i="25"/>
  <c r="U87" i="25"/>
  <c r="P87" i="25"/>
  <c r="O87" i="25"/>
  <c r="U86" i="25"/>
  <c r="P86" i="25"/>
  <c r="O86" i="25"/>
  <c r="U85" i="25"/>
  <c r="P85" i="25"/>
  <c r="O85" i="25"/>
  <c r="U84" i="25"/>
  <c r="P84" i="25"/>
  <c r="O84" i="25"/>
  <c r="U83" i="25"/>
  <c r="P83" i="25"/>
  <c r="O83" i="25"/>
  <c r="U82" i="25"/>
  <c r="P82" i="25"/>
  <c r="O82" i="25"/>
  <c r="U81" i="25"/>
  <c r="P81" i="25"/>
  <c r="O81" i="25"/>
  <c r="U80" i="25"/>
  <c r="P80" i="25"/>
  <c r="O80" i="25"/>
  <c r="U79" i="25"/>
  <c r="P79" i="25"/>
  <c r="O79" i="25"/>
  <c r="U78" i="25"/>
  <c r="P78" i="25"/>
  <c r="O78" i="25"/>
  <c r="U77" i="25"/>
  <c r="P77" i="25"/>
  <c r="O77" i="25"/>
  <c r="U76" i="25"/>
  <c r="P76" i="25"/>
  <c r="O76" i="25"/>
  <c r="U75" i="25"/>
  <c r="P75" i="25"/>
  <c r="O75" i="25"/>
  <c r="U74" i="25"/>
  <c r="P74" i="25"/>
  <c r="O74" i="25"/>
  <c r="U73" i="25"/>
  <c r="P73" i="25"/>
  <c r="O73" i="25"/>
  <c r="U72" i="25"/>
  <c r="P72" i="25"/>
  <c r="O72" i="25"/>
  <c r="U71" i="25"/>
  <c r="P71" i="25"/>
  <c r="O71" i="25"/>
  <c r="G71" i="25"/>
  <c r="D71" i="25"/>
  <c r="U70" i="25"/>
  <c r="P70" i="25"/>
  <c r="O70" i="25"/>
  <c r="G70" i="25"/>
  <c r="D70" i="25"/>
  <c r="U69" i="25"/>
  <c r="P69" i="25"/>
  <c r="O69" i="25"/>
  <c r="G69" i="25"/>
  <c r="D69" i="25"/>
  <c r="U68" i="25"/>
  <c r="P68" i="25"/>
  <c r="O68" i="25"/>
  <c r="G68" i="25"/>
  <c r="D68" i="25"/>
  <c r="U67" i="25"/>
  <c r="P67" i="25"/>
  <c r="O67" i="25"/>
  <c r="G67" i="25"/>
  <c r="D67" i="25"/>
  <c r="U66" i="25"/>
  <c r="P66" i="25"/>
  <c r="O66" i="25"/>
  <c r="G66" i="25"/>
  <c r="D66" i="25"/>
  <c r="U65" i="25"/>
  <c r="P65" i="25"/>
  <c r="O65" i="25"/>
  <c r="G65" i="25"/>
  <c r="D65" i="25"/>
  <c r="U64" i="25"/>
  <c r="P64" i="25"/>
  <c r="O64" i="25"/>
  <c r="G64" i="25"/>
  <c r="D64" i="25"/>
  <c r="U63" i="25"/>
  <c r="P63" i="25"/>
  <c r="O63" i="25"/>
  <c r="G63" i="25"/>
  <c r="D63" i="25"/>
  <c r="U62" i="25"/>
  <c r="P62" i="25"/>
  <c r="O62" i="25"/>
  <c r="G62" i="25"/>
  <c r="D62" i="25"/>
  <c r="U61" i="25"/>
  <c r="P61" i="25"/>
  <c r="O61" i="25"/>
  <c r="G61" i="25"/>
  <c r="D61" i="25"/>
  <c r="U60" i="25"/>
  <c r="P60" i="25"/>
  <c r="O60" i="25"/>
  <c r="G60" i="25"/>
  <c r="D60" i="25"/>
  <c r="U59" i="25"/>
  <c r="P59" i="25"/>
  <c r="O59" i="25"/>
  <c r="G59" i="25"/>
  <c r="D59" i="25"/>
  <c r="U54" i="25"/>
  <c r="P54" i="25"/>
  <c r="O54" i="25"/>
  <c r="U53" i="25"/>
  <c r="P53" i="25"/>
  <c r="O53" i="25"/>
  <c r="U52" i="25"/>
  <c r="P52" i="25"/>
  <c r="O52" i="25"/>
  <c r="U51" i="25"/>
  <c r="P51" i="25"/>
  <c r="O51" i="25"/>
  <c r="U50" i="25"/>
  <c r="P50" i="25"/>
  <c r="O50" i="25"/>
  <c r="U49" i="25"/>
  <c r="P49" i="25"/>
  <c r="O49" i="25"/>
  <c r="U48" i="25"/>
  <c r="P48" i="25"/>
  <c r="O48" i="25"/>
  <c r="U47" i="25"/>
  <c r="P47" i="25"/>
  <c r="O47" i="25"/>
  <c r="U46" i="25"/>
  <c r="P46" i="25"/>
  <c r="O46" i="25"/>
  <c r="U45" i="25"/>
  <c r="P45" i="25"/>
  <c r="O45" i="25"/>
  <c r="U44" i="25"/>
  <c r="P44" i="25"/>
  <c r="O44" i="25"/>
  <c r="U43" i="25"/>
  <c r="P43" i="25"/>
  <c r="O43" i="25"/>
  <c r="U42" i="25"/>
  <c r="P42" i="25"/>
  <c r="O42" i="25"/>
  <c r="U41" i="25"/>
  <c r="P41" i="25"/>
  <c r="O41" i="25"/>
  <c r="U40" i="25"/>
  <c r="P40" i="25"/>
  <c r="O40" i="25"/>
  <c r="U39" i="25"/>
  <c r="P39" i="25"/>
  <c r="O39" i="25"/>
  <c r="U38" i="25"/>
  <c r="P38" i="25"/>
  <c r="O38" i="25"/>
  <c r="U37" i="25"/>
  <c r="P37" i="25"/>
  <c r="O37" i="25"/>
  <c r="D37" i="25"/>
  <c r="Q37" i="25" s="1"/>
  <c r="U36" i="25"/>
  <c r="P36" i="25"/>
  <c r="O36" i="25"/>
  <c r="D36" i="25"/>
  <c r="Q36" i="25" s="1"/>
  <c r="U35" i="25"/>
  <c r="P35" i="25"/>
  <c r="O35" i="25"/>
  <c r="D35" i="25"/>
  <c r="Q35" i="25" s="1"/>
  <c r="U34" i="25"/>
  <c r="P34" i="25"/>
  <c r="O34" i="25"/>
  <c r="D34" i="25"/>
  <c r="Q34" i="25" s="1"/>
  <c r="U33" i="25"/>
  <c r="P33" i="25"/>
  <c r="O33" i="25"/>
  <c r="D33" i="25"/>
  <c r="Q33" i="25" s="1"/>
  <c r="U32" i="25"/>
  <c r="P32" i="25"/>
  <c r="O32" i="25"/>
  <c r="D32" i="25"/>
  <c r="Q32" i="25" s="1"/>
  <c r="U31" i="25"/>
  <c r="P31" i="25"/>
  <c r="O31" i="25"/>
  <c r="D31" i="25"/>
  <c r="Q31" i="25" s="1"/>
  <c r="U30" i="25"/>
  <c r="P30" i="25"/>
  <c r="O30" i="25"/>
  <c r="D30" i="25"/>
  <c r="Q30" i="25" s="1"/>
  <c r="U29" i="25"/>
  <c r="P29" i="25"/>
  <c r="O29" i="25"/>
  <c r="D29" i="25"/>
  <c r="Q29" i="25" s="1"/>
  <c r="U28" i="25"/>
  <c r="P28" i="25"/>
  <c r="O28" i="25"/>
  <c r="D28" i="25"/>
  <c r="Q28" i="25" s="1"/>
  <c r="U27" i="25"/>
  <c r="P27" i="25"/>
  <c r="O27" i="25"/>
  <c r="D27" i="25"/>
  <c r="Q27" i="25" s="1"/>
  <c r="U26" i="25"/>
  <c r="P26" i="25"/>
  <c r="O26" i="25"/>
  <c r="D26" i="25"/>
  <c r="Q26" i="25" s="1"/>
  <c r="U25" i="25"/>
  <c r="P25" i="25"/>
  <c r="O25" i="25"/>
  <c r="D25" i="25"/>
  <c r="Q25" i="25" s="1"/>
  <c r="E20" i="25"/>
  <c r="E19" i="25"/>
  <c r="E18" i="25"/>
  <c r="E17" i="25"/>
  <c r="V38" i="25" s="1"/>
  <c r="G14" i="25"/>
  <c r="D39" i="25" s="1"/>
  <c r="Q39" i="25" s="1"/>
  <c r="D14" i="25"/>
  <c r="G13" i="25"/>
  <c r="I69" i="25" s="1"/>
  <c r="D13" i="25"/>
  <c r="G12" i="25"/>
  <c r="G78" i="25" s="1"/>
  <c r="D12" i="25"/>
  <c r="P93" i="24"/>
  <c r="B93" i="24"/>
  <c r="O93" i="24" s="1"/>
  <c r="W91" i="24"/>
  <c r="U88" i="24"/>
  <c r="P88" i="24"/>
  <c r="O88" i="24"/>
  <c r="U87" i="24"/>
  <c r="P87" i="24"/>
  <c r="O87" i="24"/>
  <c r="U86" i="24"/>
  <c r="P86" i="24"/>
  <c r="O86" i="24"/>
  <c r="U85" i="24"/>
  <c r="P85" i="24"/>
  <c r="O85" i="24"/>
  <c r="U84" i="24"/>
  <c r="P84" i="24"/>
  <c r="O84" i="24"/>
  <c r="U83" i="24"/>
  <c r="P83" i="24"/>
  <c r="O83" i="24"/>
  <c r="U82" i="24"/>
  <c r="P82" i="24"/>
  <c r="O82" i="24"/>
  <c r="U81" i="24"/>
  <c r="P81" i="24"/>
  <c r="O81" i="24"/>
  <c r="U80" i="24"/>
  <c r="P80" i="24"/>
  <c r="O80" i="24"/>
  <c r="U79" i="24"/>
  <c r="P79" i="24"/>
  <c r="O79" i="24"/>
  <c r="U78" i="24"/>
  <c r="P78" i="24"/>
  <c r="O78" i="24"/>
  <c r="U77" i="24"/>
  <c r="P77" i="24"/>
  <c r="O77" i="24"/>
  <c r="U76" i="24"/>
  <c r="P76" i="24"/>
  <c r="O76" i="24"/>
  <c r="U75" i="24"/>
  <c r="P75" i="24"/>
  <c r="O75" i="24"/>
  <c r="U74" i="24"/>
  <c r="P74" i="24"/>
  <c r="O74" i="24"/>
  <c r="U73" i="24"/>
  <c r="P73" i="24"/>
  <c r="O73" i="24"/>
  <c r="U72" i="24"/>
  <c r="P72" i="24"/>
  <c r="O72" i="24"/>
  <c r="G72" i="24"/>
  <c r="D72" i="24"/>
  <c r="U71" i="24"/>
  <c r="P71" i="24"/>
  <c r="O71" i="24"/>
  <c r="G71" i="24"/>
  <c r="D71" i="24"/>
  <c r="U70" i="24"/>
  <c r="P70" i="24"/>
  <c r="O70" i="24"/>
  <c r="G70" i="24"/>
  <c r="D70" i="24"/>
  <c r="U69" i="24"/>
  <c r="P69" i="24"/>
  <c r="O69" i="24"/>
  <c r="G69" i="24"/>
  <c r="D69" i="24"/>
  <c r="U68" i="24"/>
  <c r="P68" i="24"/>
  <c r="O68" i="24"/>
  <c r="G68" i="24"/>
  <c r="D68" i="24"/>
  <c r="U67" i="24"/>
  <c r="P67" i="24"/>
  <c r="O67" i="24"/>
  <c r="G67" i="24"/>
  <c r="D67" i="24"/>
  <c r="U66" i="24"/>
  <c r="P66" i="24"/>
  <c r="O66" i="24"/>
  <c r="G66" i="24"/>
  <c r="D66" i="24"/>
  <c r="U65" i="24"/>
  <c r="P65" i="24"/>
  <c r="O65" i="24"/>
  <c r="G65" i="24"/>
  <c r="D65" i="24"/>
  <c r="U64" i="24"/>
  <c r="P64" i="24"/>
  <c r="O64" i="24"/>
  <c r="G64" i="24"/>
  <c r="D64" i="24"/>
  <c r="U63" i="24"/>
  <c r="P63" i="24"/>
  <c r="O63" i="24"/>
  <c r="G63" i="24"/>
  <c r="D63" i="24"/>
  <c r="U62" i="24"/>
  <c r="P62" i="24"/>
  <c r="O62" i="24"/>
  <c r="G62" i="24"/>
  <c r="D62" i="24"/>
  <c r="U61" i="24"/>
  <c r="P61" i="24"/>
  <c r="O61" i="24"/>
  <c r="G61" i="24"/>
  <c r="D61" i="24"/>
  <c r="U60" i="24"/>
  <c r="P60" i="24"/>
  <c r="O60" i="24"/>
  <c r="G60" i="24"/>
  <c r="D60" i="24"/>
  <c r="U59" i="24"/>
  <c r="P59" i="24"/>
  <c r="O59" i="24"/>
  <c r="G59" i="24"/>
  <c r="D59" i="24"/>
  <c r="U54" i="24"/>
  <c r="P54" i="24"/>
  <c r="O54" i="24"/>
  <c r="U53" i="24"/>
  <c r="P53" i="24"/>
  <c r="O53" i="24"/>
  <c r="U52" i="24"/>
  <c r="P52" i="24"/>
  <c r="O52" i="24"/>
  <c r="U51" i="24"/>
  <c r="P51" i="24"/>
  <c r="O51" i="24"/>
  <c r="U50" i="24"/>
  <c r="P50" i="24"/>
  <c r="O50" i="24"/>
  <c r="U49" i="24"/>
  <c r="P49" i="24"/>
  <c r="O49" i="24"/>
  <c r="U48" i="24"/>
  <c r="P48" i="24"/>
  <c r="O48" i="24"/>
  <c r="U47" i="24"/>
  <c r="P47" i="24"/>
  <c r="O47" i="24"/>
  <c r="U46" i="24"/>
  <c r="P46" i="24"/>
  <c r="O46" i="24"/>
  <c r="U45" i="24"/>
  <c r="P45" i="24"/>
  <c r="O45" i="24"/>
  <c r="U44" i="24"/>
  <c r="P44" i="24"/>
  <c r="O44" i="24"/>
  <c r="U43" i="24"/>
  <c r="P43" i="24"/>
  <c r="O43" i="24"/>
  <c r="U42" i="24"/>
  <c r="P42" i="24"/>
  <c r="O42" i="24"/>
  <c r="U41" i="24"/>
  <c r="P41" i="24"/>
  <c r="O41" i="24"/>
  <c r="U40" i="24"/>
  <c r="P40" i="24"/>
  <c r="O40" i="24"/>
  <c r="U39" i="24"/>
  <c r="P39" i="24"/>
  <c r="O39" i="24"/>
  <c r="U38" i="24"/>
  <c r="P38" i="24"/>
  <c r="O38" i="24"/>
  <c r="D38" i="24"/>
  <c r="Q38" i="24" s="1"/>
  <c r="U37" i="24"/>
  <c r="P37" i="24"/>
  <c r="O37" i="24"/>
  <c r="D37" i="24"/>
  <c r="Q37" i="24" s="1"/>
  <c r="U36" i="24"/>
  <c r="P36" i="24"/>
  <c r="O36" i="24"/>
  <c r="D36" i="24"/>
  <c r="Q36" i="24" s="1"/>
  <c r="U35" i="24"/>
  <c r="P35" i="24"/>
  <c r="O35" i="24"/>
  <c r="D35" i="24"/>
  <c r="Q35" i="24" s="1"/>
  <c r="U34" i="24"/>
  <c r="P34" i="24"/>
  <c r="O34" i="24"/>
  <c r="D34" i="24"/>
  <c r="Q34" i="24" s="1"/>
  <c r="U33" i="24"/>
  <c r="P33" i="24"/>
  <c r="O33" i="24"/>
  <c r="D33" i="24"/>
  <c r="Q33" i="24" s="1"/>
  <c r="U32" i="24"/>
  <c r="P32" i="24"/>
  <c r="O32" i="24"/>
  <c r="D32" i="24"/>
  <c r="Q32" i="24" s="1"/>
  <c r="U31" i="24"/>
  <c r="P31" i="24"/>
  <c r="O31" i="24"/>
  <c r="D31" i="24"/>
  <c r="Q31" i="24" s="1"/>
  <c r="U30" i="24"/>
  <c r="P30" i="24"/>
  <c r="O30" i="24"/>
  <c r="D30" i="24"/>
  <c r="Q30" i="24" s="1"/>
  <c r="U29" i="24"/>
  <c r="P29" i="24"/>
  <c r="O29" i="24"/>
  <c r="D29" i="24"/>
  <c r="Q29" i="24" s="1"/>
  <c r="U28" i="24"/>
  <c r="P28" i="24"/>
  <c r="O28" i="24"/>
  <c r="D28" i="24"/>
  <c r="Q28" i="24" s="1"/>
  <c r="U27" i="24"/>
  <c r="P27" i="24"/>
  <c r="O27" i="24"/>
  <c r="D27" i="24"/>
  <c r="Q27" i="24" s="1"/>
  <c r="U26" i="24"/>
  <c r="P26" i="24"/>
  <c r="O26" i="24"/>
  <c r="D26" i="24"/>
  <c r="Q26" i="24" s="1"/>
  <c r="U25" i="24"/>
  <c r="P25" i="24"/>
  <c r="O25" i="24"/>
  <c r="D25" i="24"/>
  <c r="Q25" i="24" s="1"/>
  <c r="E20" i="24"/>
  <c r="E19" i="24"/>
  <c r="E18" i="24"/>
  <c r="E17" i="24"/>
  <c r="V44" i="24" s="1"/>
  <c r="G14" i="24"/>
  <c r="D14" i="24"/>
  <c r="G13" i="24"/>
  <c r="I88" i="24" s="1"/>
  <c r="D13" i="24"/>
  <c r="G12" i="24"/>
  <c r="D12" i="24"/>
  <c r="P93" i="23"/>
  <c r="B93" i="23"/>
  <c r="U93" i="23"/>
  <c r="W91" i="23"/>
  <c r="U88" i="23"/>
  <c r="P88" i="23"/>
  <c r="O88" i="23"/>
  <c r="U87" i="23"/>
  <c r="P87" i="23"/>
  <c r="O87" i="23"/>
  <c r="U86" i="23"/>
  <c r="P86" i="23"/>
  <c r="O86" i="23"/>
  <c r="U85" i="23"/>
  <c r="P85" i="23"/>
  <c r="O85" i="23"/>
  <c r="U84" i="23"/>
  <c r="P84" i="23"/>
  <c r="O84" i="23"/>
  <c r="U83" i="23"/>
  <c r="P83" i="23"/>
  <c r="O83" i="23"/>
  <c r="U82" i="23"/>
  <c r="P82" i="23"/>
  <c r="O82" i="23"/>
  <c r="U81" i="23"/>
  <c r="P81" i="23"/>
  <c r="O81" i="23"/>
  <c r="U80" i="23"/>
  <c r="P80" i="23"/>
  <c r="O80" i="23"/>
  <c r="U79" i="23"/>
  <c r="P79" i="23"/>
  <c r="O79" i="23"/>
  <c r="U78" i="23"/>
  <c r="P78" i="23"/>
  <c r="O78" i="23"/>
  <c r="U77" i="23"/>
  <c r="P77" i="23"/>
  <c r="O77" i="23"/>
  <c r="U76" i="23"/>
  <c r="P76" i="23"/>
  <c r="O76" i="23"/>
  <c r="U75" i="23"/>
  <c r="P75" i="23"/>
  <c r="O75" i="23"/>
  <c r="U74" i="23"/>
  <c r="P74" i="23"/>
  <c r="O74" i="23"/>
  <c r="U73" i="23"/>
  <c r="P73" i="23"/>
  <c r="O73" i="23"/>
  <c r="G73" i="23"/>
  <c r="D73" i="23"/>
  <c r="U72" i="23"/>
  <c r="P72" i="23"/>
  <c r="O72" i="23"/>
  <c r="G72" i="23"/>
  <c r="D72" i="23"/>
  <c r="U71" i="23"/>
  <c r="P71" i="23"/>
  <c r="O71" i="23"/>
  <c r="G71" i="23"/>
  <c r="D71" i="23"/>
  <c r="U70" i="23"/>
  <c r="P70" i="23"/>
  <c r="O70" i="23"/>
  <c r="G70" i="23"/>
  <c r="D70" i="23"/>
  <c r="U69" i="23"/>
  <c r="P69" i="23"/>
  <c r="O69" i="23"/>
  <c r="G69" i="23"/>
  <c r="D69" i="23"/>
  <c r="U68" i="23"/>
  <c r="P68" i="23"/>
  <c r="O68" i="23"/>
  <c r="G68" i="23"/>
  <c r="D68" i="23"/>
  <c r="U67" i="23"/>
  <c r="P67" i="23"/>
  <c r="O67" i="23"/>
  <c r="G67" i="23"/>
  <c r="D67" i="23"/>
  <c r="U66" i="23"/>
  <c r="P66" i="23"/>
  <c r="O66" i="23"/>
  <c r="G66" i="23"/>
  <c r="D66" i="23"/>
  <c r="U65" i="23"/>
  <c r="P65" i="23"/>
  <c r="O65" i="23"/>
  <c r="G65" i="23"/>
  <c r="D65" i="23"/>
  <c r="U64" i="23"/>
  <c r="P64" i="23"/>
  <c r="O64" i="23"/>
  <c r="G64" i="23"/>
  <c r="D64" i="23"/>
  <c r="U63" i="23"/>
  <c r="P63" i="23"/>
  <c r="O63" i="23"/>
  <c r="G63" i="23"/>
  <c r="D63" i="23"/>
  <c r="U62" i="23"/>
  <c r="P62" i="23"/>
  <c r="O62" i="23"/>
  <c r="G62" i="23"/>
  <c r="D62" i="23"/>
  <c r="U61" i="23"/>
  <c r="P61" i="23"/>
  <c r="O61" i="23"/>
  <c r="G61" i="23"/>
  <c r="D61" i="23"/>
  <c r="U60" i="23"/>
  <c r="P60" i="23"/>
  <c r="O60" i="23"/>
  <c r="G60" i="23"/>
  <c r="D60" i="23"/>
  <c r="U59" i="23"/>
  <c r="P59" i="23"/>
  <c r="O59" i="23"/>
  <c r="G59" i="23"/>
  <c r="D59" i="23"/>
  <c r="U54" i="23"/>
  <c r="P54" i="23"/>
  <c r="O54" i="23"/>
  <c r="U53" i="23"/>
  <c r="P53" i="23"/>
  <c r="O53" i="23"/>
  <c r="U52" i="23"/>
  <c r="P52" i="23"/>
  <c r="O52" i="23"/>
  <c r="U51" i="23"/>
  <c r="P51" i="23"/>
  <c r="O51" i="23"/>
  <c r="U50" i="23"/>
  <c r="P50" i="23"/>
  <c r="O50" i="23"/>
  <c r="U49" i="23"/>
  <c r="P49" i="23"/>
  <c r="O49" i="23"/>
  <c r="U48" i="23"/>
  <c r="P48" i="23"/>
  <c r="O48" i="23"/>
  <c r="U47" i="23"/>
  <c r="P47" i="23"/>
  <c r="O47" i="23"/>
  <c r="U46" i="23"/>
  <c r="P46" i="23"/>
  <c r="O46" i="23"/>
  <c r="U45" i="23"/>
  <c r="P45" i="23"/>
  <c r="O45" i="23"/>
  <c r="U44" i="23"/>
  <c r="P44" i="23"/>
  <c r="O44" i="23"/>
  <c r="U43" i="23"/>
  <c r="P43" i="23"/>
  <c r="O43" i="23"/>
  <c r="U42" i="23"/>
  <c r="P42" i="23"/>
  <c r="O42" i="23"/>
  <c r="U41" i="23"/>
  <c r="P41" i="23"/>
  <c r="O41" i="23"/>
  <c r="U40" i="23"/>
  <c r="P40" i="23"/>
  <c r="O40" i="23"/>
  <c r="U39" i="23"/>
  <c r="P39" i="23"/>
  <c r="O39" i="23"/>
  <c r="D39" i="23"/>
  <c r="Q39" i="23" s="1"/>
  <c r="U38" i="23"/>
  <c r="P38" i="23"/>
  <c r="O38" i="23"/>
  <c r="D38" i="23"/>
  <c r="Q38" i="23" s="1"/>
  <c r="U37" i="23"/>
  <c r="P37" i="23"/>
  <c r="O37" i="23"/>
  <c r="D37" i="23"/>
  <c r="Q37" i="23" s="1"/>
  <c r="U36" i="23"/>
  <c r="P36" i="23"/>
  <c r="O36" i="23"/>
  <c r="D36" i="23"/>
  <c r="Q36" i="23" s="1"/>
  <c r="U35" i="23"/>
  <c r="P35" i="23"/>
  <c r="O35" i="23"/>
  <c r="D35" i="23"/>
  <c r="Q35" i="23" s="1"/>
  <c r="U34" i="23"/>
  <c r="P34" i="23"/>
  <c r="O34" i="23"/>
  <c r="D34" i="23"/>
  <c r="Q34" i="23" s="1"/>
  <c r="U33" i="23"/>
  <c r="P33" i="23"/>
  <c r="O33" i="23"/>
  <c r="D33" i="23"/>
  <c r="Q33" i="23" s="1"/>
  <c r="U32" i="23"/>
  <c r="P32" i="23"/>
  <c r="O32" i="23"/>
  <c r="D32" i="23"/>
  <c r="Q32" i="23" s="1"/>
  <c r="U31" i="23"/>
  <c r="P31" i="23"/>
  <c r="O31" i="23"/>
  <c r="D31" i="23"/>
  <c r="Q31" i="23" s="1"/>
  <c r="U30" i="23"/>
  <c r="P30" i="23"/>
  <c r="O30" i="23"/>
  <c r="D30" i="23"/>
  <c r="Q30" i="23" s="1"/>
  <c r="U29" i="23"/>
  <c r="P29" i="23"/>
  <c r="O29" i="23"/>
  <c r="D29" i="23"/>
  <c r="Q29" i="23" s="1"/>
  <c r="U28" i="23"/>
  <c r="P28" i="23"/>
  <c r="O28" i="23"/>
  <c r="D28" i="23"/>
  <c r="Q28" i="23" s="1"/>
  <c r="U27" i="23"/>
  <c r="P27" i="23"/>
  <c r="O27" i="23"/>
  <c r="D27" i="23"/>
  <c r="Q27" i="23" s="1"/>
  <c r="U26" i="23"/>
  <c r="P26" i="23"/>
  <c r="O26" i="23"/>
  <c r="D26" i="23"/>
  <c r="Q26" i="23" s="1"/>
  <c r="U25" i="23"/>
  <c r="P25" i="23"/>
  <c r="O25" i="23"/>
  <c r="D25" i="23"/>
  <c r="Q25" i="23" s="1"/>
  <c r="E20" i="23"/>
  <c r="E19" i="23"/>
  <c r="E18" i="23"/>
  <c r="E17" i="23"/>
  <c r="V62" i="23" s="1"/>
  <c r="G14" i="23"/>
  <c r="D54" i="23" s="1"/>
  <c r="Q54" i="23" s="1"/>
  <c r="D14" i="23"/>
  <c r="G13" i="23"/>
  <c r="D13" i="23"/>
  <c r="G12" i="23"/>
  <c r="G83" i="23" s="1"/>
  <c r="D12" i="23"/>
  <c r="P93" i="22"/>
  <c r="B93" i="22"/>
  <c r="W91" i="22"/>
  <c r="U88" i="22"/>
  <c r="P88" i="22"/>
  <c r="O88" i="22"/>
  <c r="U87" i="22"/>
  <c r="P87" i="22"/>
  <c r="O87" i="22"/>
  <c r="U86" i="22"/>
  <c r="P86" i="22"/>
  <c r="O86" i="22"/>
  <c r="U85" i="22"/>
  <c r="P85" i="22"/>
  <c r="O85" i="22"/>
  <c r="U84" i="22"/>
  <c r="P84" i="22"/>
  <c r="O84" i="22"/>
  <c r="U83" i="22"/>
  <c r="P83" i="22"/>
  <c r="O83" i="22"/>
  <c r="U82" i="22"/>
  <c r="P82" i="22"/>
  <c r="O82" i="22"/>
  <c r="U81" i="22"/>
  <c r="P81" i="22"/>
  <c r="O81" i="22"/>
  <c r="U80" i="22"/>
  <c r="P80" i="22"/>
  <c r="O80" i="22"/>
  <c r="U79" i="22"/>
  <c r="P79" i="22"/>
  <c r="O79" i="22"/>
  <c r="U78" i="22"/>
  <c r="P78" i="22"/>
  <c r="O78" i="22"/>
  <c r="U77" i="22"/>
  <c r="P77" i="22"/>
  <c r="O77" i="22"/>
  <c r="U76" i="22"/>
  <c r="P76" i="22"/>
  <c r="O76" i="22"/>
  <c r="U75" i="22"/>
  <c r="P75" i="22"/>
  <c r="O75" i="22"/>
  <c r="U74" i="22"/>
  <c r="P74" i="22"/>
  <c r="O74" i="22"/>
  <c r="G74" i="22"/>
  <c r="D74" i="22"/>
  <c r="U73" i="22"/>
  <c r="P73" i="22"/>
  <c r="O73" i="22"/>
  <c r="G73" i="22"/>
  <c r="D73" i="22"/>
  <c r="U72" i="22"/>
  <c r="P72" i="22"/>
  <c r="O72" i="22"/>
  <c r="G72" i="22"/>
  <c r="D72" i="22"/>
  <c r="U71" i="22"/>
  <c r="P71" i="22"/>
  <c r="O71" i="22"/>
  <c r="G71" i="22"/>
  <c r="D71" i="22"/>
  <c r="U70" i="22"/>
  <c r="P70" i="22"/>
  <c r="O70" i="22"/>
  <c r="G70" i="22"/>
  <c r="D70" i="22"/>
  <c r="U69" i="22"/>
  <c r="P69" i="22"/>
  <c r="O69" i="22"/>
  <c r="G69" i="22"/>
  <c r="D69" i="22"/>
  <c r="U68" i="22"/>
  <c r="P68" i="22"/>
  <c r="O68" i="22"/>
  <c r="G68" i="22"/>
  <c r="D68" i="22"/>
  <c r="U67" i="22"/>
  <c r="P67" i="22"/>
  <c r="O67" i="22"/>
  <c r="G67" i="22"/>
  <c r="D67" i="22"/>
  <c r="U66" i="22"/>
  <c r="P66" i="22"/>
  <c r="O66" i="22"/>
  <c r="G66" i="22"/>
  <c r="D66" i="22"/>
  <c r="U65" i="22"/>
  <c r="P65" i="22"/>
  <c r="O65" i="22"/>
  <c r="G65" i="22"/>
  <c r="D65" i="22"/>
  <c r="U64" i="22"/>
  <c r="P64" i="22"/>
  <c r="O64" i="22"/>
  <c r="G64" i="22"/>
  <c r="D64" i="22"/>
  <c r="U63" i="22"/>
  <c r="P63" i="22"/>
  <c r="O63" i="22"/>
  <c r="G63" i="22"/>
  <c r="D63" i="22"/>
  <c r="U62" i="22"/>
  <c r="P62" i="22"/>
  <c r="O62" i="22"/>
  <c r="G62" i="22"/>
  <c r="D62" i="22"/>
  <c r="U61" i="22"/>
  <c r="P61" i="22"/>
  <c r="O61" i="22"/>
  <c r="G61" i="22"/>
  <c r="D61" i="22"/>
  <c r="U60" i="22"/>
  <c r="P60" i="22"/>
  <c r="O60" i="22"/>
  <c r="G60" i="22"/>
  <c r="D60" i="22"/>
  <c r="U59" i="22"/>
  <c r="P59" i="22"/>
  <c r="O59" i="22"/>
  <c r="G59" i="22"/>
  <c r="D59" i="22"/>
  <c r="U54" i="22"/>
  <c r="P54" i="22"/>
  <c r="O54" i="22"/>
  <c r="U53" i="22"/>
  <c r="P53" i="22"/>
  <c r="O53" i="22"/>
  <c r="U52" i="22"/>
  <c r="P52" i="22"/>
  <c r="O52" i="22"/>
  <c r="U51" i="22"/>
  <c r="P51" i="22"/>
  <c r="O51" i="22"/>
  <c r="U50" i="22"/>
  <c r="P50" i="22"/>
  <c r="O50" i="22"/>
  <c r="U49" i="22"/>
  <c r="P49" i="22"/>
  <c r="O49" i="22"/>
  <c r="U48" i="22"/>
  <c r="P48" i="22"/>
  <c r="O48" i="22"/>
  <c r="U47" i="22"/>
  <c r="P47" i="22"/>
  <c r="O47" i="22"/>
  <c r="U46" i="22"/>
  <c r="P46" i="22"/>
  <c r="O46" i="22"/>
  <c r="U45" i="22"/>
  <c r="P45" i="22"/>
  <c r="O45" i="22"/>
  <c r="U44" i="22"/>
  <c r="P44" i="22"/>
  <c r="O44" i="22"/>
  <c r="U43" i="22"/>
  <c r="P43" i="22"/>
  <c r="O43" i="22"/>
  <c r="U42" i="22"/>
  <c r="P42" i="22"/>
  <c r="O42" i="22"/>
  <c r="U41" i="22"/>
  <c r="P41" i="22"/>
  <c r="O41" i="22"/>
  <c r="U40" i="22"/>
  <c r="P40" i="22"/>
  <c r="O40" i="22"/>
  <c r="D40" i="22"/>
  <c r="Q40" i="22" s="1"/>
  <c r="U39" i="22"/>
  <c r="P39" i="22"/>
  <c r="O39" i="22"/>
  <c r="D39" i="22"/>
  <c r="Q39" i="22" s="1"/>
  <c r="U38" i="22"/>
  <c r="P38" i="22"/>
  <c r="O38" i="22"/>
  <c r="D38" i="22"/>
  <c r="Q38" i="22" s="1"/>
  <c r="U37" i="22"/>
  <c r="P37" i="22"/>
  <c r="O37" i="22"/>
  <c r="D37" i="22"/>
  <c r="Q37" i="22" s="1"/>
  <c r="U36" i="22"/>
  <c r="P36" i="22"/>
  <c r="O36" i="22"/>
  <c r="D36" i="22"/>
  <c r="Q36" i="22" s="1"/>
  <c r="U35" i="22"/>
  <c r="P35" i="22"/>
  <c r="O35" i="22"/>
  <c r="D35" i="22"/>
  <c r="Q35" i="22" s="1"/>
  <c r="U34" i="22"/>
  <c r="P34" i="22"/>
  <c r="O34" i="22"/>
  <c r="D34" i="22"/>
  <c r="Q34" i="22" s="1"/>
  <c r="U33" i="22"/>
  <c r="P33" i="22"/>
  <c r="O33" i="22"/>
  <c r="D33" i="22"/>
  <c r="Q33" i="22" s="1"/>
  <c r="U32" i="22"/>
  <c r="P32" i="22"/>
  <c r="O32" i="22"/>
  <c r="D32" i="22"/>
  <c r="Q32" i="22" s="1"/>
  <c r="U31" i="22"/>
  <c r="P31" i="22"/>
  <c r="O31" i="22"/>
  <c r="D31" i="22"/>
  <c r="Q31" i="22" s="1"/>
  <c r="U30" i="22"/>
  <c r="P30" i="22"/>
  <c r="O30" i="22"/>
  <c r="D30" i="22"/>
  <c r="Q30" i="22" s="1"/>
  <c r="U29" i="22"/>
  <c r="P29" i="22"/>
  <c r="O29" i="22"/>
  <c r="D29" i="22"/>
  <c r="Q29" i="22" s="1"/>
  <c r="U28" i="22"/>
  <c r="P28" i="22"/>
  <c r="O28" i="22"/>
  <c r="D28" i="22"/>
  <c r="Q28" i="22" s="1"/>
  <c r="U27" i="22"/>
  <c r="P27" i="22"/>
  <c r="O27" i="22"/>
  <c r="D27" i="22"/>
  <c r="Q27" i="22" s="1"/>
  <c r="U26" i="22"/>
  <c r="P26" i="22"/>
  <c r="O26" i="22"/>
  <c r="D26" i="22"/>
  <c r="Q26" i="22" s="1"/>
  <c r="U25" i="22"/>
  <c r="P25" i="22"/>
  <c r="O25" i="22"/>
  <c r="D25" i="22"/>
  <c r="Q25" i="22" s="1"/>
  <c r="E20" i="22"/>
  <c r="E19" i="22"/>
  <c r="E18" i="22"/>
  <c r="E17" i="22"/>
  <c r="V47" i="22" s="1"/>
  <c r="G14" i="22"/>
  <c r="D42" i="22" s="1"/>
  <c r="Q42" i="22" s="1"/>
  <c r="D14" i="22"/>
  <c r="G13" i="22"/>
  <c r="D13" i="22"/>
  <c r="G12" i="22"/>
  <c r="D93" i="22" s="1"/>
  <c r="D12" i="22"/>
  <c r="P93" i="21"/>
  <c r="B93" i="21"/>
  <c r="W91" i="21"/>
  <c r="U88" i="21"/>
  <c r="P88" i="21"/>
  <c r="O88" i="21"/>
  <c r="U87" i="21"/>
  <c r="P87" i="21"/>
  <c r="O87" i="21"/>
  <c r="U86" i="21"/>
  <c r="P86" i="21"/>
  <c r="O86" i="21"/>
  <c r="U85" i="21"/>
  <c r="P85" i="21"/>
  <c r="O85" i="21"/>
  <c r="U84" i="21"/>
  <c r="P84" i="21"/>
  <c r="O84" i="21"/>
  <c r="U83" i="21"/>
  <c r="P83" i="21"/>
  <c r="O83" i="21"/>
  <c r="U82" i="21"/>
  <c r="P82" i="21"/>
  <c r="O82" i="21"/>
  <c r="U81" i="21"/>
  <c r="P81" i="21"/>
  <c r="O81" i="21"/>
  <c r="U80" i="21"/>
  <c r="P80" i="21"/>
  <c r="O80" i="21"/>
  <c r="U79" i="21"/>
  <c r="P79" i="21"/>
  <c r="O79" i="21"/>
  <c r="U78" i="21"/>
  <c r="P78" i="21"/>
  <c r="O78" i="21"/>
  <c r="U77" i="21"/>
  <c r="P77" i="21"/>
  <c r="O77" i="21"/>
  <c r="U76" i="21"/>
  <c r="P76" i="21"/>
  <c r="O76" i="21"/>
  <c r="U75" i="21"/>
  <c r="P75" i="21"/>
  <c r="O75" i="21"/>
  <c r="G75" i="21"/>
  <c r="D75" i="21"/>
  <c r="U74" i="21"/>
  <c r="P74" i="21"/>
  <c r="O74" i="21"/>
  <c r="G74" i="21"/>
  <c r="D74" i="21"/>
  <c r="U73" i="21"/>
  <c r="P73" i="21"/>
  <c r="O73" i="21"/>
  <c r="G73" i="21"/>
  <c r="D73" i="21"/>
  <c r="U72" i="21"/>
  <c r="P72" i="21"/>
  <c r="O72" i="21"/>
  <c r="G72" i="21"/>
  <c r="D72" i="21"/>
  <c r="U71" i="21"/>
  <c r="P71" i="21"/>
  <c r="O71" i="21"/>
  <c r="G71" i="21"/>
  <c r="D71" i="21"/>
  <c r="U70" i="21"/>
  <c r="P70" i="21"/>
  <c r="O70" i="21"/>
  <c r="G70" i="21"/>
  <c r="D70" i="21"/>
  <c r="U69" i="21"/>
  <c r="P69" i="21"/>
  <c r="O69" i="21"/>
  <c r="G69" i="21"/>
  <c r="D69" i="21"/>
  <c r="U68" i="21"/>
  <c r="P68" i="21"/>
  <c r="O68" i="21"/>
  <c r="G68" i="21"/>
  <c r="D68" i="21"/>
  <c r="U67" i="21"/>
  <c r="P67" i="21"/>
  <c r="O67" i="21"/>
  <c r="G67" i="21"/>
  <c r="D67" i="21"/>
  <c r="U66" i="21"/>
  <c r="P66" i="21"/>
  <c r="O66" i="21"/>
  <c r="G66" i="21"/>
  <c r="D66" i="21"/>
  <c r="U65" i="21"/>
  <c r="P65" i="21"/>
  <c r="O65" i="21"/>
  <c r="G65" i="21"/>
  <c r="D65" i="21"/>
  <c r="U64" i="21"/>
  <c r="P64" i="21"/>
  <c r="O64" i="21"/>
  <c r="G64" i="21"/>
  <c r="D64" i="21"/>
  <c r="U63" i="21"/>
  <c r="P63" i="21"/>
  <c r="O63" i="21"/>
  <c r="G63" i="21"/>
  <c r="D63" i="21"/>
  <c r="U62" i="21"/>
  <c r="P62" i="21"/>
  <c r="O62" i="21"/>
  <c r="G62" i="21"/>
  <c r="D62" i="21"/>
  <c r="U61" i="21"/>
  <c r="P61" i="21"/>
  <c r="O61" i="21"/>
  <c r="G61" i="21"/>
  <c r="D61" i="21"/>
  <c r="U60" i="21"/>
  <c r="P60" i="21"/>
  <c r="O60" i="21"/>
  <c r="G60" i="21"/>
  <c r="D60" i="21"/>
  <c r="U59" i="21"/>
  <c r="P59" i="21"/>
  <c r="O59" i="21"/>
  <c r="G59" i="21"/>
  <c r="D59" i="21"/>
  <c r="U54" i="21"/>
  <c r="P54" i="21"/>
  <c r="O54" i="21"/>
  <c r="U53" i="21"/>
  <c r="P53" i="21"/>
  <c r="O53" i="21"/>
  <c r="U52" i="21"/>
  <c r="P52" i="21"/>
  <c r="O52" i="21"/>
  <c r="U51" i="21"/>
  <c r="P51" i="21"/>
  <c r="O51" i="21"/>
  <c r="U50" i="21"/>
  <c r="P50" i="21"/>
  <c r="O50" i="21"/>
  <c r="U49" i="21"/>
  <c r="P49" i="21"/>
  <c r="O49" i="21"/>
  <c r="U48" i="21"/>
  <c r="P48" i="21"/>
  <c r="O48" i="21"/>
  <c r="U47" i="21"/>
  <c r="P47" i="21"/>
  <c r="O47" i="21"/>
  <c r="U46" i="21"/>
  <c r="P46" i="21"/>
  <c r="O46" i="21"/>
  <c r="U45" i="21"/>
  <c r="P45" i="21"/>
  <c r="O45" i="21"/>
  <c r="U44" i="21"/>
  <c r="P44" i="21"/>
  <c r="O44" i="21"/>
  <c r="U43" i="21"/>
  <c r="P43" i="21"/>
  <c r="O43" i="21"/>
  <c r="U42" i="21"/>
  <c r="P42" i="21"/>
  <c r="O42" i="21"/>
  <c r="U41" i="21"/>
  <c r="P41" i="21"/>
  <c r="O41" i="21"/>
  <c r="D41" i="21"/>
  <c r="Q41" i="21" s="1"/>
  <c r="U40" i="21"/>
  <c r="P40" i="21"/>
  <c r="O40" i="21"/>
  <c r="D40" i="21"/>
  <c r="Q40" i="21" s="1"/>
  <c r="U39" i="21"/>
  <c r="P39" i="21"/>
  <c r="O39" i="21"/>
  <c r="D39" i="21"/>
  <c r="Q39" i="21" s="1"/>
  <c r="U38" i="21"/>
  <c r="P38" i="21"/>
  <c r="O38" i="21"/>
  <c r="D38" i="21"/>
  <c r="Q38" i="21" s="1"/>
  <c r="U37" i="21"/>
  <c r="P37" i="21"/>
  <c r="O37" i="21"/>
  <c r="D37" i="21"/>
  <c r="Q37" i="21" s="1"/>
  <c r="U36" i="21"/>
  <c r="P36" i="21"/>
  <c r="O36" i="21"/>
  <c r="D36" i="21"/>
  <c r="Q36" i="21" s="1"/>
  <c r="U35" i="21"/>
  <c r="P35" i="21"/>
  <c r="O35" i="21"/>
  <c r="D35" i="21"/>
  <c r="Q35" i="21" s="1"/>
  <c r="U34" i="21"/>
  <c r="P34" i="21"/>
  <c r="O34" i="21"/>
  <c r="D34" i="21"/>
  <c r="Q34" i="21" s="1"/>
  <c r="U33" i="21"/>
  <c r="P33" i="21"/>
  <c r="O33" i="21"/>
  <c r="D33" i="21"/>
  <c r="Q33" i="21" s="1"/>
  <c r="U32" i="21"/>
  <c r="P32" i="21"/>
  <c r="O32" i="21"/>
  <c r="D32" i="21"/>
  <c r="Q32" i="21" s="1"/>
  <c r="U31" i="21"/>
  <c r="P31" i="21"/>
  <c r="O31" i="21"/>
  <c r="D31" i="21"/>
  <c r="Q31" i="21" s="1"/>
  <c r="U30" i="21"/>
  <c r="P30" i="21"/>
  <c r="O30" i="21"/>
  <c r="D30" i="21"/>
  <c r="Q30" i="21" s="1"/>
  <c r="U29" i="21"/>
  <c r="P29" i="21"/>
  <c r="O29" i="21"/>
  <c r="D29" i="21"/>
  <c r="Q29" i="21" s="1"/>
  <c r="U28" i="21"/>
  <c r="P28" i="21"/>
  <c r="O28" i="21"/>
  <c r="D28" i="21"/>
  <c r="Q28" i="21" s="1"/>
  <c r="U27" i="21"/>
  <c r="P27" i="21"/>
  <c r="O27" i="21"/>
  <c r="D27" i="21"/>
  <c r="Q27" i="21" s="1"/>
  <c r="U26" i="21"/>
  <c r="P26" i="21"/>
  <c r="O26" i="21"/>
  <c r="D26" i="21"/>
  <c r="Q26" i="21" s="1"/>
  <c r="U25" i="21"/>
  <c r="P25" i="21"/>
  <c r="O25" i="21"/>
  <c r="D25" i="21"/>
  <c r="Q25" i="21" s="1"/>
  <c r="E20" i="21"/>
  <c r="E19" i="21"/>
  <c r="E18" i="21"/>
  <c r="E17" i="21"/>
  <c r="V65" i="21" s="1"/>
  <c r="G14" i="21"/>
  <c r="D54" i="21" s="1"/>
  <c r="Q54" i="21" s="1"/>
  <c r="D14" i="21"/>
  <c r="G13" i="21"/>
  <c r="D88" i="21" s="1"/>
  <c r="D13" i="21"/>
  <c r="G12" i="21"/>
  <c r="G82" i="21" s="1"/>
  <c r="D12" i="21"/>
  <c r="P93" i="20"/>
  <c r="B93" i="20"/>
  <c r="O93" i="20"/>
  <c r="W91" i="20"/>
  <c r="U88" i="20"/>
  <c r="P88" i="20"/>
  <c r="O88" i="20"/>
  <c r="U87" i="20"/>
  <c r="P87" i="20"/>
  <c r="O87" i="20"/>
  <c r="U86" i="20"/>
  <c r="P86" i="20"/>
  <c r="O86" i="20"/>
  <c r="U85" i="20"/>
  <c r="P85" i="20"/>
  <c r="O85" i="20"/>
  <c r="U84" i="20"/>
  <c r="P84" i="20"/>
  <c r="O84" i="20"/>
  <c r="U83" i="20"/>
  <c r="P83" i="20"/>
  <c r="O83" i="20"/>
  <c r="U82" i="20"/>
  <c r="P82" i="20"/>
  <c r="O82" i="20"/>
  <c r="U81" i="20"/>
  <c r="P81" i="20"/>
  <c r="O81" i="20"/>
  <c r="U80" i="20"/>
  <c r="P80" i="20"/>
  <c r="O80" i="20"/>
  <c r="U79" i="20"/>
  <c r="P79" i="20"/>
  <c r="O79" i="20"/>
  <c r="U78" i="20"/>
  <c r="P78" i="20"/>
  <c r="O78" i="20"/>
  <c r="U77" i="20"/>
  <c r="P77" i="20"/>
  <c r="O77" i="20"/>
  <c r="G77" i="20"/>
  <c r="D77" i="20"/>
  <c r="U76" i="20"/>
  <c r="P76" i="20"/>
  <c r="O76" i="20"/>
  <c r="G76" i="20"/>
  <c r="D76" i="20"/>
  <c r="U75" i="20"/>
  <c r="P75" i="20"/>
  <c r="O75" i="20"/>
  <c r="G75" i="20"/>
  <c r="D75" i="20"/>
  <c r="U74" i="20"/>
  <c r="P74" i="20"/>
  <c r="O74" i="20"/>
  <c r="G74" i="20"/>
  <c r="D74" i="20"/>
  <c r="U73" i="20"/>
  <c r="P73" i="20"/>
  <c r="O73" i="20"/>
  <c r="G73" i="20"/>
  <c r="D73" i="20"/>
  <c r="U72" i="20"/>
  <c r="P72" i="20"/>
  <c r="O72" i="20"/>
  <c r="G72" i="20"/>
  <c r="D72" i="20"/>
  <c r="U71" i="20"/>
  <c r="P71" i="20"/>
  <c r="O71" i="20"/>
  <c r="G71" i="20"/>
  <c r="D71" i="20"/>
  <c r="U70" i="20"/>
  <c r="P70" i="20"/>
  <c r="O70" i="20"/>
  <c r="G70" i="20"/>
  <c r="D70" i="20"/>
  <c r="U69" i="20"/>
  <c r="P69" i="20"/>
  <c r="O69" i="20"/>
  <c r="G69" i="20"/>
  <c r="D69" i="20"/>
  <c r="U68" i="20"/>
  <c r="P68" i="20"/>
  <c r="O68" i="20"/>
  <c r="G68" i="20"/>
  <c r="D68" i="20"/>
  <c r="U67" i="20"/>
  <c r="P67" i="20"/>
  <c r="O67" i="20"/>
  <c r="G67" i="20"/>
  <c r="D67" i="20"/>
  <c r="U66" i="20"/>
  <c r="P66" i="20"/>
  <c r="O66" i="20"/>
  <c r="G66" i="20"/>
  <c r="D66" i="20"/>
  <c r="U65" i="20"/>
  <c r="P65" i="20"/>
  <c r="O65" i="20"/>
  <c r="G65" i="20"/>
  <c r="D65" i="20"/>
  <c r="U64" i="20"/>
  <c r="P64" i="20"/>
  <c r="O64" i="20"/>
  <c r="G64" i="20"/>
  <c r="D64" i="20"/>
  <c r="U63" i="20"/>
  <c r="P63" i="20"/>
  <c r="O63" i="20"/>
  <c r="G63" i="20"/>
  <c r="D63" i="20"/>
  <c r="U62" i="20"/>
  <c r="P62" i="20"/>
  <c r="O62" i="20"/>
  <c r="G62" i="20"/>
  <c r="D62" i="20"/>
  <c r="U61" i="20"/>
  <c r="P61" i="20"/>
  <c r="O61" i="20"/>
  <c r="G61" i="20"/>
  <c r="D61" i="20"/>
  <c r="U60" i="20"/>
  <c r="P60" i="20"/>
  <c r="O60" i="20"/>
  <c r="G60" i="20"/>
  <c r="D60" i="20"/>
  <c r="U59" i="20"/>
  <c r="P59" i="20"/>
  <c r="O59" i="20"/>
  <c r="G59" i="20"/>
  <c r="D59" i="20"/>
  <c r="U54" i="20"/>
  <c r="P54" i="20"/>
  <c r="O54" i="20"/>
  <c r="U53" i="20"/>
  <c r="P53" i="20"/>
  <c r="O53" i="20"/>
  <c r="U52" i="20"/>
  <c r="P52" i="20"/>
  <c r="O52" i="20"/>
  <c r="U51" i="20"/>
  <c r="P51" i="20"/>
  <c r="O51" i="20"/>
  <c r="U50" i="20"/>
  <c r="P50" i="20"/>
  <c r="O50" i="20"/>
  <c r="U49" i="20"/>
  <c r="P49" i="20"/>
  <c r="O49" i="20"/>
  <c r="U48" i="20"/>
  <c r="P48" i="20"/>
  <c r="O48" i="20"/>
  <c r="U47" i="20"/>
  <c r="P47" i="20"/>
  <c r="O47" i="20"/>
  <c r="U46" i="20"/>
  <c r="P46" i="20"/>
  <c r="O46" i="20"/>
  <c r="U45" i="20"/>
  <c r="P45" i="20"/>
  <c r="O45" i="20"/>
  <c r="U44" i="20"/>
  <c r="P44" i="20"/>
  <c r="O44" i="20"/>
  <c r="U43" i="20"/>
  <c r="P43" i="20"/>
  <c r="O43" i="20"/>
  <c r="D43" i="20"/>
  <c r="Q43" i="20" s="1"/>
  <c r="U42" i="20"/>
  <c r="P42" i="20"/>
  <c r="O42" i="20"/>
  <c r="D42" i="20"/>
  <c r="Q42" i="20" s="1"/>
  <c r="U41" i="20"/>
  <c r="P41" i="20"/>
  <c r="O41" i="20"/>
  <c r="D41" i="20"/>
  <c r="Q41" i="20" s="1"/>
  <c r="U40" i="20"/>
  <c r="P40" i="20"/>
  <c r="O40" i="20"/>
  <c r="D40" i="20"/>
  <c r="Q40" i="20" s="1"/>
  <c r="U39" i="20"/>
  <c r="P39" i="20"/>
  <c r="O39" i="20"/>
  <c r="D39" i="20"/>
  <c r="Q39" i="20" s="1"/>
  <c r="U38" i="20"/>
  <c r="P38" i="20"/>
  <c r="O38" i="20"/>
  <c r="D38" i="20"/>
  <c r="Q38" i="20" s="1"/>
  <c r="U37" i="20"/>
  <c r="P37" i="20"/>
  <c r="O37" i="20"/>
  <c r="D37" i="20"/>
  <c r="Q37" i="20" s="1"/>
  <c r="U36" i="20"/>
  <c r="P36" i="20"/>
  <c r="O36" i="20"/>
  <c r="D36" i="20"/>
  <c r="Q36" i="20" s="1"/>
  <c r="U35" i="20"/>
  <c r="P35" i="20"/>
  <c r="O35" i="20"/>
  <c r="D35" i="20"/>
  <c r="Q35" i="20" s="1"/>
  <c r="U34" i="20"/>
  <c r="P34" i="20"/>
  <c r="O34" i="20"/>
  <c r="D34" i="20"/>
  <c r="Q34" i="20" s="1"/>
  <c r="U33" i="20"/>
  <c r="P33" i="20"/>
  <c r="O33" i="20"/>
  <c r="D33" i="20"/>
  <c r="Q33" i="20" s="1"/>
  <c r="U32" i="20"/>
  <c r="P32" i="20"/>
  <c r="O32" i="20"/>
  <c r="D32" i="20"/>
  <c r="Q32" i="20" s="1"/>
  <c r="U31" i="20"/>
  <c r="P31" i="20"/>
  <c r="O31" i="20"/>
  <c r="D31" i="20"/>
  <c r="Q31" i="20" s="1"/>
  <c r="U30" i="20"/>
  <c r="P30" i="20"/>
  <c r="O30" i="20"/>
  <c r="D30" i="20"/>
  <c r="Q30" i="20" s="1"/>
  <c r="U29" i="20"/>
  <c r="P29" i="20"/>
  <c r="O29" i="20"/>
  <c r="D29" i="20"/>
  <c r="Q29" i="20" s="1"/>
  <c r="U28" i="20"/>
  <c r="P28" i="20"/>
  <c r="O28" i="20"/>
  <c r="D28" i="20"/>
  <c r="Q28" i="20" s="1"/>
  <c r="U27" i="20"/>
  <c r="P27" i="20"/>
  <c r="O27" i="20"/>
  <c r="D27" i="20"/>
  <c r="Q27" i="20" s="1"/>
  <c r="U26" i="20"/>
  <c r="P26" i="20"/>
  <c r="O26" i="20"/>
  <c r="D26" i="20"/>
  <c r="Q26" i="20" s="1"/>
  <c r="U25" i="20"/>
  <c r="P25" i="20"/>
  <c r="O25" i="20"/>
  <c r="D25" i="20"/>
  <c r="Q25" i="20" s="1"/>
  <c r="E20" i="20"/>
  <c r="E19" i="20"/>
  <c r="E18" i="20"/>
  <c r="E17" i="20"/>
  <c r="V54" i="20" s="1"/>
  <c r="G14" i="20"/>
  <c r="D14" i="20"/>
  <c r="G13" i="20"/>
  <c r="D13" i="20"/>
  <c r="G12" i="20"/>
  <c r="D12" i="20"/>
  <c r="W93" i="20" s="1"/>
  <c r="P93" i="19"/>
  <c r="B93" i="19"/>
  <c r="W91" i="19"/>
  <c r="U88" i="19"/>
  <c r="P88" i="19"/>
  <c r="O88" i="19"/>
  <c r="U87" i="19"/>
  <c r="P87" i="19"/>
  <c r="O87" i="19"/>
  <c r="U86" i="19"/>
  <c r="P86" i="19"/>
  <c r="O86" i="19"/>
  <c r="U85" i="19"/>
  <c r="P85" i="19"/>
  <c r="O85" i="19"/>
  <c r="U84" i="19"/>
  <c r="P84" i="19"/>
  <c r="O84" i="19"/>
  <c r="U83" i="19"/>
  <c r="P83" i="19"/>
  <c r="O83" i="19"/>
  <c r="U82" i="19"/>
  <c r="P82" i="19"/>
  <c r="O82" i="19"/>
  <c r="U81" i="19"/>
  <c r="P81" i="19"/>
  <c r="O81" i="19"/>
  <c r="U80" i="19"/>
  <c r="P80" i="19"/>
  <c r="O80" i="19"/>
  <c r="U79" i="19"/>
  <c r="P79" i="19"/>
  <c r="O79" i="19"/>
  <c r="U78" i="19"/>
  <c r="P78" i="19"/>
  <c r="O78" i="19"/>
  <c r="G78" i="19"/>
  <c r="D78" i="19"/>
  <c r="U77" i="19"/>
  <c r="P77" i="19"/>
  <c r="O77" i="19"/>
  <c r="G77" i="19"/>
  <c r="D77" i="19"/>
  <c r="U76" i="19"/>
  <c r="P76" i="19"/>
  <c r="O76" i="19"/>
  <c r="G76" i="19"/>
  <c r="D76" i="19"/>
  <c r="U75" i="19"/>
  <c r="P75" i="19"/>
  <c r="O75" i="19"/>
  <c r="G75" i="19"/>
  <c r="D75" i="19"/>
  <c r="U74" i="19"/>
  <c r="P74" i="19"/>
  <c r="O74" i="19"/>
  <c r="G74" i="19"/>
  <c r="D74" i="19"/>
  <c r="U73" i="19"/>
  <c r="P73" i="19"/>
  <c r="O73" i="19"/>
  <c r="G73" i="19"/>
  <c r="D73" i="19"/>
  <c r="U72" i="19"/>
  <c r="P72" i="19"/>
  <c r="O72" i="19"/>
  <c r="G72" i="19"/>
  <c r="D72" i="19"/>
  <c r="U71" i="19"/>
  <c r="P71" i="19"/>
  <c r="O71" i="19"/>
  <c r="G71" i="19"/>
  <c r="D71" i="19"/>
  <c r="U70" i="19"/>
  <c r="P70" i="19"/>
  <c r="O70" i="19"/>
  <c r="G70" i="19"/>
  <c r="D70" i="19"/>
  <c r="U69" i="19"/>
  <c r="P69" i="19"/>
  <c r="O69" i="19"/>
  <c r="G69" i="19"/>
  <c r="D69" i="19"/>
  <c r="U68" i="19"/>
  <c r="P68" i="19"/>
  <c r="O68" i="19"/>
  <c r="G68" i="19"/>
  <c r="D68" i="19"/>
  <c r="U67" i="19"/>
  <c r="P67" i="19"/>
  <c r="O67" i="19"/>
  <c r="G67" i="19"/>
  <c r="D67" i="19"/>
  <c r="U66" i="19"/>
  <c r="P66" i="19"/>
  <c r="O66" i="19"/>
  <c r="G66" i="19"/>
  <c r="D66" i="19"/>
  <c r="U65" i="19"/>
  <c r="P65" i="19"/>
  <c r="O65" i="19"/>
  <c r="G65" i="19"/>
  <c r="D65" i="19"/>
  <c r="U64" i="19"/>
  <c r="P64" i="19"/>
  <c r="O64" i="19"/>
  <c r="G64" i="19"/>
  <c r="D64" i="19"/>
  <c r="U63" i="19"/>
  <c r="P63" i="19"/>
  <c r="O63" i="19"/>
  <c r="G63" i="19"/>
  <c r="D63" i="19"/>
  <c r="U62" i="19"/>
  <c r="P62" i="19"/>
  <c r="O62" i="19"/>
  <c r="G62" i="19"/>
  <c r="D62" i="19"/>
  <c r="U61" i="19"/>
  <c r="P61" i="19"/>
  <c r="O61" i="19"/>
  <c r="G61" i="19"/>
  <c r="D61" i="19"/>
  <c r="U60" i="19"/>
  <c r="P60" i="19"/>
  <c r="O60" i="19"/>
  <c r="G60" i="19"/>
  <c r="D60" i="19"/>
  <c r="U59" i="19"/>
  <c r="P59" i="19"/>
  <c r="O59" i="19"/>
  <c r="G59" i="19"/>
  <c r="D59" i="19"/>
  <c r="U54" i="19"/>
  <c r="P54" i="19"/>
  <c r="O54" i="19"/>
  <c r="U53" i="19"/>
  <c r="P53" i="19"/>
  <c r="O53" i="19"/>
  <c r="U52" i="19"/>
  <c r="P52" i="19"/>
  <c r="O52" i="19"/>
  <c r="U51" i="19"/>
  <c r="P51" i="19"/>
  <c r="O51" i="19"/>
  <c r="U50" i="19"/>
  <c r="P50" i="19"/>
  <c r="O50" i="19"/>
  <c r="U49" i="19"/>
  <c r="P49" i="19"/>
  <c r="O49" i="19"/>
  <c r="U48" i="19"/>
  <c r="P48" i="19"/>
  <c r="O48" i="19"/>
  <c r="U47" i="19"/>
  <c r="P47" i="19"/>
  <c r="O47" i="19"/>
  <c r="U46" i="19"/>
  <c r="P46" i="19"/>
  <c r="O46" i="19"/>
  <c r="U45" i="19"/>
  <c r="P45" i="19"/>
  <c r="O45" i="19"/>
  <c r="U44" i="19"/>
  <c r="P44" i="19"/>
  <c r="O44" i="19"/>
  <c r="D44" i="19"/>
  <c r="Q44" i="19" s="1"/>
  <c r="U43" i="19"/>
  <c r="P43" i="19"/>
  <c r="O43" i="19"/>
  <c r="D43" i="19"/>
  <c r="Q43" i="19" s="1"/>
  <c r="U42" i="19"/>
  <c r="P42" i="19"/>
  <c r="O42" i="19"/>
  <c r="D42" i="19"/>
  <c r="Q42" i="19" s="1"/>
  <c r="U41" i="19"/>
  <c r="P41" i="19"/>
  <c r="O41" i="19"/>
  <c r="D41" i="19"/>
  <c r="Q41" i="19" s="1"/>
  <c r="U40" i="19"/>
  <c r="P40" i="19"/>
  <c r="O40" i="19"/>
  <c r="D40" i="19"/>
  <c r="Q40" i="19" s="1"/>
  <c r="U39" i="19"/>
  <c r="P39" i="19"/>
  <c r="O39" i="19"/>
  <c r="D39" i="19"/>
  <c r="Q39" i="19" s="1"/>
  <c r="U38" i="19"/>
  <c r="P38" i="19"/>
  <c r="O38" i="19"/>
  <c r="D38" i="19"/>
  <c r="Q38" i="19" s="1"/>
  <c r="U37" i="19"/>
  <c r="P37" i="19"/>
  <c r="O37" i="19"/>
  <c r="D37" i="19"/>
  <c r="Q37" i="19" s="1"/>
  <c r="U36" i="19"/>
  <c r="P36" i="19"/>
  <c r="O36" i="19"/>
  <c r="D36" i="19"/>
  <c r="Q36" i="19" s="1"/>
  <c r="U35" i="19"/>
  <c r="P35" i="19"/>
  <c r="O35" i="19"/>
  <c r="D35" i="19"/>
  <c r="Q35" i="19" s="1"/>
  <c r="U34" i="19"/>
  <c r="P34" i="19"/>
  <c r="O34" i="19"/>
  <c r="D34" i="19"/>
  <c r="Q34" i="19" s="1"/>
  <c r="U33" i="19"/>
  <c r="P33" i="19"/>
  <c r="O33" i="19"/>
  <c r="D33" i="19"/>
  <c r="Q33" i="19" s="1"/>
  <c r="U32" i="19"/>
  <c r="P32" i="19"/>
  <c r="O32" i="19"/>
  <c r="D32" i="19"/>
  <c r="Q32" i="19" s="1"/>
  <c r="U31" i="19"/>
  <c r="P31" i="19"/>
  <c r="O31" i="19"/>
  <c r="D31" i="19"/>
  <c r="Q31" i="19" s="1"/>
  <c r="U30" i="19"/>
  <c r="P30" i="19"/>
  <c r="O30" i="19"/>
  <c r="D30" i="19"/>
  <c r="Q30" i="19" s="1"/>
  <c r="U29" i="19"/>
  <c r="P29" i="19"/>
  <c r="O29" i="19"/>
  <c r="D29" i="19"/>
  <c r="Q29" i="19" s="1"/>
  <c r="U28" i="19"/>
  <c r="P28" i="19"/>
  <c r="O28" i="19"/>
  <c r="D28" i="19"/>
  <c r="Q28" i="19" s="1"/>
  <c r="U27" i="19"/>
  <c r="P27" i="19"/>
  <c r="O27" i="19"/>
  <c r="D27" i="19"/>
  <c r="Q27" i="19" s="1"/>
  <c r="U26" i="19"/>
  <c r="P26" i="19"/>
  <c r="O26" i="19"/>
  <c r="D26" i="19"/>
  <c r="Q26" i="19" s="1"/>
  <c r="U25" i="19"/>
  <c r="P25" i="19"/>
  <c r="O25" i="19"/>
  <c r="D25" i="19"/>
  <c r="E20" i="19"/>
  <c r="E19" i="19"/>
  <c r="E18" i="19"/>
  <c r="E17" i="19"/>
  <c r="V79" i="19" s="1"/>
  <c r="G14" i="19"/>
  <c r="D50" i="19" s="1"/>
  <c r="Q50" i="19" s="1"/>
  <c r="D14" i="19"/>
  <c r="G13" i="19"/>
  <c r="D13" i="19"/>
  <c r="G12" i="19"/>
  <c r="G88" i="19" s="1"/>
  <c r="D12" i="19"/>
  <c r="P93" i="18"/>
  <c r="B93" i="18"/>
  <c r="W91" i="18"/>
  <c r="U88" i="18"/>
  <c r="P88" i="18"/>
  <c r="O88" i="18"/>
  <c r="U87" i="18"/>
  <c r="P87" i="18"/>
  <c r="O87" i="18"/>
  <c r="U86" i="18"/>
  <c r="P86" i="18"/>
  <c r="O86" i="18"/>
  <c r="U85" i="18"/>
  <c r="P85" i="18"/>
  <c r="O85" i="18"/>
  <c r="U84" i="18"/>
  <c r="P84" i="18"/>
  <c r="O84" i="18"/>
  <c r="U83" i="18"/>
  <c r="P83" i="18"/>
  <c r="O83" i="18"/>
  <c r="U82" i="18"/>
  <c r="P82" i="18"/>
  <c r="O82" i="18"/>
  <c r="U81" i="18"/>
  <c r="P81" i="18"/>
  <c r="O81" i="18"/>
  <c r="U80" i="18"/>
  <c r="P80" i="18"/>
  <c r="O80" i="18"/>
  <c r="U79" i="18"/>
  <c r="P79" i="18"/>
  <c r="O79" i="18"/>
  <c r="G79" i="18"/>
  <c r="D79" i="18"/>
  <c r="U78" i="18"/>
  <c r="P78" i="18"/>
  <c r="O78" i="18"/>
  <c r="G78" i="18"/>
  <c r="D78" i="18"/>
  <c r="U77" i="18"/>
  <c r="P77" i="18"/>
  <c r="O77" i="18"/>
  <c r="G77" i="18"/>
  <c r="D77" i="18"/>
  <c r="U76" i="18"/>
  <c r="P76" i="18"/>
  <c r="O76" i="18"/>
  <c r="G76" i="18"/>
  <c r="D76" i="18"/>
  <c r="U75" i="18"/>
  <c r="P75" i="18"/>
  <c r="O75" i="18"/>
  <c r="G75" i="18"/>
  <c r="D75" i="18"/>
  <c r="U74" i="18"/>
  <c r="P74" i="18"/>
  <c r="O74" i="18"/>
  <c r="G74" i="18"/>
  <c r="D74" i="18"/>
  <c r="U73" i="18"/>
  <c r="P73" i="18"/>
  <c r="O73" i="18"/>
  <c r="G73" i="18"/>
  <c r="D73" i="18"/>
  <c r="U72" i="18"/>
  <c r="P72" i="18"/>
  <c r="O72" i="18"/>
  <c r="G72" i="18"/>
  <c r="D72" i="18"/>
  <c r="U71" i="18"/>
  <c r="P71" i="18"/>
  <c r="O71" i="18"/>
  <c r="G71" i="18"/>
  <c r="D71" i="18"/>
  <c r="U70" i="18"/>
  <c r="P70" i="18"/>
  <c r="O70" i="18"/>
  <c r="G70" i="18"/>
  <c r="D70" i="18"/>
  <c r="U69" i="18"/>
  <c r="P69" i="18"/>
  <c r="O69" i="18"/>
  <c r="G69" i="18"/>
  <c r="D69" i="18"/>
  <c r="U68" i="18"/>
  <c r="P68" i="18"/>
  <c r="O68" i="18"/>
  <c r="G68" i="18"/>
  <c r="D68" i="18"/>
  <c r="U67" i="18"/>
  <c r="P67" i="18"/>
  <c r="O67" i="18"/>
  <c r="G67" i="18"/>
  <c r="D67" i="18"/>
  <c r="U66" i="18"/>
  <c r="P66" i="18"/>
  <c r="O66" i="18"/>
  <c r="G66" i="18"/>
  <c r="D66" i="18"/>
  <c r="U65" i="18"/>
  <c r="P65" i="18"/>
  <c r="O65" i="18"/>
  <c r="G65" i="18"/>
  <c r="D65" i="18"/>
  <c r="U64" i="18"/>
  <c r="P64" i="18"/>
  <c r="O64" i="18"/>
  <c r="G64" i="18"/>
  <c r="D64" i="18"/>
  <c r="U63" i="18"/>
  <c r="P63" i="18"/>
  <c r="O63" i="18"/>
  <c r="G63" i="18"/>
  <c r="D63" i="18"/>
  <c r="U62" i="18"/>
  <c r="P62" i="18"/>
  <c r="O62" i="18"/>
  <c r="G62" i="18"/>
  <c r="D62" i="18"/>
  <c r="U61" i="18"/>
  <c r="P61" i="18"/>
  <c r="O61" i="18"/>
  <c r="G61" i="18"/>
  <c r="D61" i="18"/>
  <c r="U60" i="18"/>
  <c r="P60" i="18"/>
  <c r="O60" i="18"/>
  <c r="G60" i="18"/>
  <c r="D60" i="18"/>
  <c r="U59" i="18"/>
  <c r="P59" i="18"/>
  <c r="O59" i="18"/>
  <c r="G59" i="18"/>
  <c r="D59" i="18"/>
  <c r="U54" i="18"/>
  <c r="P54" i="18"/>
  <c r="O54" i="18"/>
  <c r="U53" i="18"/>
  <c r="P53" i="18"/>
  <c r="O53" i="18"/>
  <c r="U52" i="18"/>
  <c r="P52" i="18"/>
  <c r="O52" i="18"/>
  <c r="U51" i="18"/>
  <c r="P51" i="18"/>
  <c r="O51" i="18"/>
  <c r="U50" i="18"/>
  <c r="P50" i="18"/>
  <c r="O50" i="18"/>
  <c r="U49" i="18"/>
  <c r="P49" i="18"/>
  <c r="O49" i="18"/>
  <c r="U48" i="18"/>
  <c r="P48" i="18"/>
  <c r="O48" i="18"/>
  <c r="U47" i="18"/>
  <c r="P47" i="18"/>
  <c r="O47" i="18"/>
  <c r="U46" i="18"/>
  <c r="P46" i="18"/>
  <c r="O46" i="18"/>
  <c r="U45" i="18"/>
  <c r="P45" i="18"/>
  <c r="O45" i="18"/>
  <c r="D45" i="18"/>
  <c r="Q45" i="18" s="1"/>
  <c r="U44" i="18"/>
  <c r="P44" i="18"/>
  <c r="O44" i="18"/>
  <c r="D44" i="18"/>
  <c r="Q44" i="18" s="1"/>
  <c r="U43" i="18"/>
  <c r="P43" i="18"/>
  <c r="O43" i="18"/>
  <c r="D43" i="18"/>
  <c r="Q43" i="18" s="1"/>
  <c r="U42" i="18"/>
  <c r="P42" i="18"/>
  <c r="O42" i="18"/>
  <c r="D42" i="18"/>
  <c r="Q42" i="18" s="1"/>
  <c r="U41" i="18"/>
  <c r="P41" i="18"/>
  <c r="O41" i="18"/>
  <c r="D41" i="18"/>
  <c r="Q41" i="18" s="1"/>
  <c r="U40" i="18"/>
  <c r="P40" i="18"/>
  <c r="O40" i="18"/>
  <c r="D40" i="18"/>
  <c r="Q40" i="18" s="1"/>
  <c r="U39" i="18"/>
  <c r="P39" i="18"/>
  <c r="O39" i="18"/>
  <c r="D39" i="18"/>
  <c r="Q39" i="18" s="1"/>
  <c r="U38" i="18"/>
  <c r="P38" i="18"/>
  <c r="O38" i="18"/>
  <c r="D38" i="18"/>
  <c r="Q38" i="18" s="1"/>
  <c r="U37" i="18"/>
  <c r="P37" i="18"/>
  <c r="O37" i="18"/>
  <c r="D37" i="18"/>
  <c r="Q37" i="18" s="1"/>
  <c r="U36" i="18"/>
  <c r="P36" i="18"/>
  <c r="O36" i="18"/>
  <c r="D36" i="18"/>
  <c r="Q36" i="18" s="1"/>
  <c r="U35" i="18"/>
  <c r="P35" i="18"/>
  <c r="O35" i="18"/>
  <c r="D35" i="18"/>
  <c r="Q35" i="18" s="1"/>
  <c r="U34" i="18"/>
  <c r="P34" i="18"/>
  <c r="O34" i="18"/>
  <c r="D34" i="18"/>
  <c r="Q34" i="18" s="1"/>
  <c r="U33" i="18"/>
  <c r="P33" i="18"/>
  <c r="O33" i="18"/>
  <c r="D33" i="18"/>
  <c r="Q33" i="18" s="1"/>
  <c r="U32" i="18"/>
  <c r="P32" i="18"/>
  <c r="O32" i="18"/>
  <c r="D32" i="18"/>
  <c r="Q32" i="18" s="1"/>
  <c r="U31" i="18"/>
  <c r="P31" i="18"/>
  <c r="O31" i="18"/>
  <c r="D31" i="18"/>
  <c r="Q31" i="18" s="1"/>
  <c r="U30" i="18"/>
  <c r="P30" i="18"/>
  <c r="O30" i="18"/>
  <c r="D30" i="18"/>
  <c r="Q30" i="18" s="1"/>
  <c r="U29" i="18"/>
  <c r="P29" i="18"/>
  <c r="O29" i="18"/>
  <c r="D29" i="18"/>
  <c r="Q29" i="18" s="1"/>
  <c r="U28" i="18"/>
  <c r="P28" i="18"/>
  <c r="O28" i="18"/>
  <c r="D28" i="18"/>
  <c r="Q28" i="18" s="1"/>
  <c r="U27" i="18"/>
  <c r="P27" i="18"/>
  <c r="O27" i="18"/>
  <c r="D27" i="18"/>
  <c r="Q27" i="18" s="1"/>
  <c r="U26" i="18"/>
  <c r="P26" i="18"/>
  <c r="O26" i="18"/>
  <c r="D26" i="18"/>
  <c r="Q26" i="18" s="1"/>
  <c r="U25" i="18"/>
  <c r="P25" i="18"/>
  <c r="O25" i="18"/>
  <c r="D25" i="18"/>
  <c r="Q25" i="18" s="1"/>
  <c r="E20" i="18"/>
  <c r="E19" i="18"/>
  <c r="E18" i="18"/>
  <c r="E17" i="18"/>
  <c r="V87" i="18" s="1"/>
  <c r="G14" i="18"/>
  <c r="D51" i="18" s="1"/>
  <c r="Q51" i="18" s="1"/>
  <c r="D14" i="18"/>
  <c r="G13" i="18"/>
  <c r="D13" i="18"/>
  <c r="G12" i="18"/>
  <c r="D93" i="18" s="1"/>
  <c r="D12" i="18"/>
  <c r="P93" i="17"/>
  <c r="B93" i="17"/>
  <c r="W91" i="17"/>
  <c r="U88" i="17"/>
  <c r="P88" i="17"/>
  <c r="O88" i="17"/>
  <c r="U87" i="17"/>
  <c r="P87" i="17"/>
  <c r="O87" i="17"/>
  <c r="U86" i="17"/>
  <c r="P86" i="17"/>
  <c r="O86" i="17"/>
  <c r="U85" i="17"/>
  <c r="P85" i="17"/>
  <c r="O85" i="17"/>
  <c r="U84" i="17"/>
  <c r="P84" i="17"/>
  <c r="O84" i="17"/>
  <c r="U83" i="17"/>
  <c r="P83" i="17"/>
  <c r="O83" i="17"/>
  <c r="U82" i="17"/>
  <c r="P82" i="17"/>
  <c r="O82" i="17"/>
  <c r="U81" i="17"/>
  <c r="P81" i="17"/>
  <c r="O81" i="17"/>
  <c r="U80" i="17"/>
  <c r="P80" i="17"/>
  <c r="O80" i="17"/>
  <c r="G80" i="17"/>
  <c r="D80" i="17"/>
  <c r="U79" i="17"/>
  <c r="P79" i="17"/>
  <c r="O79" i="17"/>
  <c r="G79" i="17"/>
  <c r="D79" i="17"/>
  <c r="U78" i="17"/>
  <c r="P78" i="17"/>
  <c r="O78" i="17"/>
  <c r="G78" i="17"/>
  <c r="D78" i="17"/>
  <c r="U77" i="17"/>
  <c r="P77" i="17"/>
  <c r="O77" i="17"/>
  <c r="G77" i="17"/>
  <c r="D77" i="17"/>
  <c r="U76" i="17"/>
  <c r="P76" i="17"/>
  <c r="O76" i="17"/>
  <c r="G76" i="17"/>
  <c r="D76" i="17"/>
  <c r="U75" i="17"/>
  <c r="P75" i="17"/>
  <c r="O75" i="17"/>
  <c r="G75" i="17"/>
  <c r="D75" i="17"/>
  <c r="U74" i="17"/>
  <c r="P74" i="17"/>
  <c r="O74" i="17"/>
  <c r="G74" i="17"/>
  <c r="D74" i="17"/>
  <c r="U73" i="17"/>
  <c r="P73" i="17"/>
  <c r="O73" i="17"/>
  <c r="G73" i="17"/>
  <c r="D73" i="17"/>
  <c r="U72" i="17"/>
  <c r="P72" i="17"/>
  <c r="O72" i="17"/>
  <c r="G72" i="17"/>
  <c r="D72" i="17"/>
  <c r="U71" i="17"/>
  <c r="P71" i="17"/>
  <c r="O71" i="17"/>
  <c r="G71" i="17"/>
  <c r="D71" i="17"/>
  <c r="U70" i="17"/>
  <c r="P70" i="17"/>
  <c r="O70" i="17"/>
  <c r="G70" i="17"/>
  <c r="D70" i="17"/>
  <c r="U69" i="17"/>
  <c r="P69" i="17"/>
  <c r="O69" i="17"/>
  <c r="G69" i="17"/>
  <c r="D69" i="17"/>
  <c r="U68" i="17"/>
  <c r="P68" i="17"/>
  <c r="O68" i="17"/>
  <c r="G68" i="17"/>
  <c r="D68" i="17"/>
  <c r="U67" i="17"/>
  <c r="P67" i="17"/>
  <c r="O67" i="17"/>
  <c r="G67" i="17"/>
  <c r="D67" i="17"/>
  <c r="U66" i="17"/>
  <c r="P66" i="17"/>
  <c r="O66" i="17"/>
  <c r="G66" i="17"/>
  <c r="D66" i="17"/>
  <c r="U65" i="17"/>
  <c r="P65" i="17"/>
  <c r="O65" i="17"/>
  <c r="G65" i="17"/>
  <c r="D65" i="17"/>
  <c r="U64" i="17"/>
  <c r="P64" i="17"/>
  <c r="O64" i="17"/>
  <c r="G64" i="17"/>
  <c r="D64" i="17"/>
  <c r="U63" i="17"/>
  <c r="P63" i="17"/>
  <c r="O63" i="17"/>
  <c r="G63" i="17"/>
  <c r="D63" i="17"/>
  <c r="U62" i="17"/>
  <c r="P62" i="17"/>
  <c r="O62" i="17"/>
  <c r="G62" i="17"/>
  <c r="D62" i="17"/>
  <c r="U61" i="17"/>
  <c r="P61" i="17"/>
  <c r="O61" i="17"/>
  <c r="G61" i="17"/>
  <c r="D61" i="17"/>
  <c r="U60" i="17"/>
  <c r="P60" i="17"/>
  <c r="O60" i="17"/>
  <c r="G60" i="17"/>
  <c r="D60" i="17"/>
  <c r="U59" i="17"/>
  <c r="P59" i="17"/>
  <c r="O59" i="17"/>
  <c r="G59" i="17"/>
  <c r="D59" i="17"/>
  <c r="U54" i="17"/>
  <c r="P54" i="17"/>
  <c r="O54" i="17"/>
  <c r="U53" i="17"/>
  <c r="P53" i="17"/>
  <c r="O53" i="17"/>
  <c r="U52" i="17"/>
  <c r="P52" i="17"/>
  <c r="O52" i="17"/>
  <c r="U51" i="17"/>
  <c r="P51" i="17"/>
  <c r="O51" i="17"/>
  <c r="U50" i="17"/>
  <c r="P50" i="17"/>
  <c r="O50" i="17"/>
  <c r="U49" i="17"/>
  <c r="P49" i="17"/>
  <c r="O49" i="17"/>
  <c r="U48" i="17"/>
  <c r="P48" i="17"/>
  <c r="O48" i="17"/>
  <c r="U47" i="17"/>
  <c r="P47" i="17"/>
  <c r="O47" i="17"/>
  <c r="U46" i="17"/>
  <c r="P46" i="17"/>
  <c r="O46" i="17"/>
  <c r="D46" i="17"/>
  <c r="Q46" i="17" s="1"/>
  <c r="U45" i="17"/>
  <c r="P45" i="17"/>
  <c r="O45" i="17"/>
  <c r="D45" i="17"/>
  <c r="Q45" i="17" s="1"/>
  <c r="U44" i="17"/>
  <c r="P44" i="17"/>
  <c r="O44" i="17"/>
  <c r="D44" i="17"/>
  <c r="Q44" i="17" s="1"/>
  <c r="U43" i="17"/>
  <c r="P43" i="17"/>
  <c r="O43" i="17"/>
  <c r="D43" i="17"/>
  <c r="Q43" i="17" s="1"/>
  <c r="U42" i="17"/>
  <c r="P42" i="17"/>
  <c r="O42" i="17"/>
  <c r="D42" i="17"/>
  <c r="Q42" i="17" s="1"/>
  <c r="U41" i="17"/>
  <c r="P41" i="17"/>
  <c r="O41" i="17"/>
  <c r="D41" i="17"/>
  <c r="Q41" i="17" s="1"/>
  <c r="U40" i="17"/>
  <c r="P40" i="17"/>
  <c r="O40" i="17"/>
  <c r="D40" i="17"/>
  <c r="Q40" i="17" s="1"/>
  <c r="U39" i="17"/>
  <c r="P39" i="17"/>
  <c r="O39" i="17"/>
  <c r="D39" i="17"/>
  <c r="Q39" i="17" s="1"/>
  <c r="U38" i="17"/>
  <c r="P38" i="17"/>
  <c r="O38" i="17"/>
  <c r="D38" i="17"/>
  <c r="Q38" i="17" s="1"/>
  <c r="U37" i="17"/>
  <c r="P37" i="17"/>
  <c r="O37" i="17"/>
  <c r="D37" i="17"/>
  <c r="Q37" i="17" s="1"/>
  <c r="U36" i="17"/>
  <c r="P36" i="17"/>
  <c r="O36" i="17"/>
  <c r="D36" i="17"/>
  <c r="Q36" i="17" s="1"/>
  <c r="U35" i="17"/>
  <c r="P35" i="17"/>
  <c r="O35" i="17"/>
  <c r="D35" i="17"/>
  <c r="Q35" i="17" s="1"/>
  <c r="U34" i="17"/>
  <c r="P34" i="17"/>
  <c r="O34" i="17"/>
  <c r="D34" i="17"/>
  <c r="Q34" i="17" s="1"/>
  <c r="U33" i="17"/>
  <c r="P33" i="17"/>
  <c r="O33" i="17"/>
  <c r="D33" i="17"/>
  <c r="Q33" i="17" s="1"/>
  <c r="U32" i="17"/>
  <c r="P32" i="17"/>
  <c r="O32" i="17"/>
  <c r="D32" i="17"/>
  <c r="Q32" i="17" s="1"/>
  <c r="U31" i="17"/>
  <c r="P31" i="17"/>
  <c r="O31" i="17"/>
  <c r="D31" i="17"/>
  <c r="Q31" i="17" s="1"/>
  <c r="U30" i="17"/>
  <c r="P30" i="17"/>
  <c r="O30" i="17"/>
  <c r="D30" i="17"/>
  <c r="Q30" i="17" s="1"/>
  <c r="U29" i="17"/>
  <c r="P29" i="17"/>
  <c r="O29" i="17"/>
  <c r="D29" i="17"/>
  <c r="Q29" i="17" s="1"/>
  <c r="U28" i="17"/>
  <c r="P28" i="17"/>
  <c r="O28" i="17"/>
  <c r="D28" i="17"/>
  <c r="Q28" i="17" s="1"/>
  <c r="U27" i="17"/>
  <c r="P27" i="17"/>
  <c r="O27" i="17"/>
  <c r="D27" i="17"/>
  <c r="Q27" i="17" s="1"/>
  <c r="U26" i="17"/>
  <c r="P26" i="17"/>
  <c r="O26" i="17"/>
  <c r="D26" i="17"/>
  <c r="Q26" i="17" s="1"/>
  <c r="U25" i="17"/>
  <c r="P25" i="17"/>
  <c r="O25" i="17"/>
  <c r="D25" i="17"/>
  <c r="Q25" i="17" s="1"/>
  <c r="E20" i="17"/>
  <c r="E19" i="17"/>
  <c r="E18" i="17"/>
  <c r="E17" i="17"/>
  <c r="V70" i="17" s="1"/>
  <c r="G14" i="17"/>
  <c r="D52" i="17" s="1"/>
  <c r="Q52" i="17" s="1"/>
  <c r="D14" i="17"/>
  <c r="G13" i="17"/>
  <c r="D13" i="17"/>
  <c r="G12" i="17"/>
  <c r="D93" i="17" s="1"/>
  <c r="M93" i="17" s="1"/>
  <c r="D12" i="17"/>
  <c r="P93" i="16"/>
  <c r="B93" i="16"/>
  <c r="W91" i="16"/>
  <c r="U88" i="16"/>
  <c r="P88" i="16"/>
  <c r="O88" i="16"/>
  <c r="U87" i="16"/>
  <c r="P87" i="16"/>
  <c r="O87" i="16"/>
  <c r="U86" i="16"/>
  <c r="P86" i="16"/>
  <c r="O86" i="16"/>
  <c r="U85" i="16"/>
  <c r="P85" i="16"/>
  <c r="O85" i="16"/>
  <c r="U84" i="16"/>
  <c r="P84" i="16"/>
  <c r="O84" i="16"/>
  <c r="U83" i="16"/>
  <c r="P83" i="16"/>
  <c r="O83" i="16"/>
  <c r="U82" i="16"/>
  <c r="P82" i="16"/>
  <c r="O82" i="16"/>
  <c r="U81" i="16"/>
  <c r="P81" i="16"/>
  <c r="O81" i="16"/>
  <c r="G81" i="16"/>
  <c r="D81" i="16"/>
  <c r="U80" i="16"/>
  <c r="P80" i="16"/>
  <c r="O80" i="16"/>
  <c r="G80" i="16"/>
  <c r="D80" i="16"/>
  <c r="U79" i="16"/>
  <c r="P79" i="16"/>
  <c r="O79" i="16"/>
  <c r="G79" i="16"/>
  <c r="D79" i="16"/>
  <c r="U78" i="16"/>
  <c r="P78" i="16"/>
  <c r="O78" i="16"/>
  <c r="G78" i="16"/>
  <c r="D78" i="16"/>
  <c r="U77" i="16"/>
  <c r="P77" i="16"/>
  <c r="O77" i="16"/>
  <c r="G77" i="16"/>
  <c r="D77" i="16"/>
  <c r="U76" i="16"/>
  <c r="P76" i="16"/>
  <c r="O76" i="16"/>
  <c r="G76" i="16"/>
  <c r="D76" i="16"/>
  <c r="U75" i="16"/>
  <c r="P75" i="16"/>
  <c r="O75" i="16"/>
  <c r="G75" i="16"/>
  <c r="D75" i="16"/>
  <c r="U74" i="16"/>
  <c r="P74" i="16"/>
  <c r="O74" i="16"/>
  <c r="G74" i="16"/>
  <c r="D74" i="16"/>
  <c r="U73" i="16"/>
  <c r="P73" i="16"/>
  <c r="O73" i="16"/>
  <c r="G73" i="16"/>
  <c r="D73" i="16"/>
  <c r="U72" i="16"/>
  <c r="P72" i="16"/>
  <c r="O72" i="16"/>
  <c r="G72" i="16"/>
  <c r="D72" i="16"/>
  <c r="U71" i="16"/>
  <c r="P71" i="16"/>
  <c r="O71" i="16"/>
  <c r="G71" i="16"/>
  <c r="D71" i="16"/>
  <c r="U70" i="16"/>
  <c r="P70" i="16"/>
  <c r="O70" i="16"/>
  <c r="G70" i="16"/>
  <c r="D70" i="16"/>
  <c r="U69" i="16"/>
  <c r="P69" i="16"/>
  <c r="O69" i="16"/>
  <c r="G69" i="16"/>
  <c r="D69" i="16"/>
  <c r="U68" i="16"/>
  <c r="P68" i="16"/>
  <c r="O68" i="16"/>
  <c r="G68" i="16"/>
  <c r="D68" i="16"/>
  <c r="U67" i="16"/>
  <c r="P67" i="16"/>
  <c r="O67" i="16"/>
  <c r="G67" i="16"/>
  <c r="D67" i="16"/>
  <c r="U66" i="16"/>
  <c r="P66" i="16"/>
  <c r="O66" i="16"/>
  <c r="G66" i="16"/>
  <c r="D66" i="16"/>
  <c r="U65" i="16"/>
  <c r="P65" i="16"/>
  <c r="O65" i="16"/>
  <c r="G65" i="16"/>
  <c r="D65" i="16"/>
  <c r="U64" i="16"/>
  <c r="P64" i="16"/>
  <c r="O64" i="16"/>
  <c r="G64" i="16"/>
  <c r="D64" i="16"/>
  <c r="U63" i="16"/>
  <c r="P63" i="16"/>
  <c r="O63" i="16"/>
  <c r="G63" i="16"/>
  <c r="D63" i="16"/>
  <c r="U62" i="16"/>
  <c r="P62" i="16"/>
  <c r="O62" i="16"/>
  <c r="G62" i="16"/>
  <c r="D62" i="16"/>
  <c r="U61" i="16"/>
  <c r="P61" i="16"/>
  <c r="O61" i="16"/>
  <c r="G61" i="16"/>
  <c r="D61" i="16"/>
  <c r="U60" i="16"/>
  <c r="P60" i="16"/>
  <c r="O60" i="16"/>
  <c r="G60" i="16"/>
  <c r="D60" i="16"/>
  <c r="U59" i="16"/>
  <c r="P59" i="16"/>
  <c r="O59" i="16"/>
  <c r="G59" i="16"/>
  <c r="D59" i="16"/>
  <c r="U54" i="16"/>
  <c r="P54" i="16"/>
  <c r="O54" i="16"/>
  <c r="U53" i="16"/>
  <c r="P53" i="16"/>
  <c r="O53" i="16"/>
  <c r="U52" i="16"/>
  <c r="P52" i="16"/>
  <c r="O52" i="16"/>
  <c r="U51" i="16"/>
  <c r="P51" i="16"/>
  <c r="O51" i="16"/>
  <c r="U50" i="16"/>
  <c r="P50" i="16"/>
  <c r="O50" i="16"/>
  <c r="U49" i="16"/>
  <c r="P49" i="16"/>
  <c r="O49" i="16"/>
  <c r="U48" i="16"/>
  <c r="P48" i="16"/>
  <c r="O48" i="16"/>
  <c r="U47" i="16"/>
  <c r="P47" i="16"/>
  <c r="O47" i="16"/>
  <c r="D47" i="16"/>
  <c r="Q47" i="16" s="1"/>
  <c r="U46" i="16"/>
  <c r="P46" i="16"/>
  <c r="O46" i="16"/>
  <c r="D46" i="16"/>
  <c r="Q46" i="16" s="1"/>
  <c r="U45" i="16"/>
  <c r="P45" i="16"/>
  <c r="O45" i="16"/>
  <c r="D45" i="16"/>
  <c r="Q45" i="16" s="1"/>
  <c r="U44" i="16"/>
  <c r="P44" i="16"/>
  <c r="O44" i="16"/>
  <c r="D44" i="16"/>
  <c r="Q44" i="16" s="1"/>
  <c r="U43" i="16"/>
  <c r="P43" i="16"/>
  <c r="O43" i="16"/>
  <c r="D43" i="16"/>
  <c r="Q43" i="16" s="1"/>
  <c r="U42" i="16"/>
  <c r="P42" i="16"/>
  <c r="O42" i="16"/>
  <c r="D42" i="16"/>
  <c r="Q42" i="16" s="1"/>
  <c r="U41" i="16"/>
  <c r="P41" i="16"/>
  <c r="O41" i="16"/>
  <c r="D41" i="16"/>
  <c r="Q41" i="16" s="1"/>
  <c r="U40" i="16"/>
  <c r="P40" i="16"/>
  <c r="O40" i="16"/>
  <c r="D40" i="16"/>
  <c r="Q40" i="16" s="1"/>
  <c r="U39" i="16"/>
  <c r="P39" i="16"/>
  <c r="O39" i="16"/>
  <c r="D39" i="16"/>
  <c r="Q39" i="16" s="1"/>
  <c r="U38" i="16"/>
  <c r="P38" i="16"/>
  <c r="O38" i="16"/>
  <c r="D38" i="16"/>
  <c r="Q38" i="16" s="1"/>
  <c r="U37" i="16"/>
  <c r="P37" i="16"/>
  <c r="O37" i="16"/>
  <c r="D37" i="16"/>
  <c r="Q37" i="16" s="1"/>
  <c r="U36" i="16"/>
  <c r="P36" i="16"/>
  <c r="O36" i="16"/>
  <c r="D36" i="16"/>
  <c r="Q36" i="16" s="1"/>
  <c r="U35" i="16"/>
  <c r="P35" i="16"/>
  <c r="O35" i="16"/>
  <c r="D35" i="16"/>
  <c r="Q35" i="16" s="1"/>
  <c r="U34" i="16"/>
  <c r="P34" i="16"/>
  <c r="O34" i="16"/>
  <c r="D34" i="16"/>
  <c r="Q34" i="16" s="1"/>
  <c r="U33" i="16"/>
  <c r="P33" i="16"/>
  <c r="O33" i="16"/>
  <c r="D33" i="16"/>
  <c r="Q33" i="16" s="1"/>
  <c r="U32" i="16"/>
  <c r="P32" i="16"/>
  <c r="O32" i="16"/>
  <c r="D32" i="16"/>
  <c r="Q32" i="16" s="1"/>
  <c r="U31" i="16"/>
  <c r="P31" i="16"/>
  <c r="O31" i="16"/>
  <c r="D31" i="16"/>
  <c r="Q31" i="16" s="1"/>
  <c r="U30" i="16"/>
  <c r="P30" i="16"/>
  <c r="O30" i="16"/>
  <c r="D30" i="16"/>
  <c r="Q30" i="16" s="1"/>
  <c r="U29" i="16"/>
  <c r="P29" i="16"/>
  <c r="O29" i="16"/>
  <c r="D29" i="16"/>
  <c r="Q29" i="16" s="1"/>
  <c r="U28" i="16"/>
  <c r="P28" i="16"/>
  <c r="O28" i="16"/>
  <c r="D28" i="16"/>
  <c r="Q28" i="16" s="1"/>
  <c r="U27" i="16"/>
  <c r="P27" i="16"/>
  <c r="O27" i="16"/>
  <c r="D27" i="16"/>
  <c r="Q27" i="16" s="1"/>
  <c r="U26" i="16"/>
  <c r="P26" i="16"/>
  <c r="O26" i="16"/>
  <c r="D26" i="16"/>
  <c r="Q26" i="16" s="1"/>
  <c r="U25" i="16"/>
  <c r="P25" i="16"/>
  <c r="O25" i="16"/>
  <c r="D25" i="16"/>
  <c r="Q25" i="16" s="1"/>
  <c r="E20" i="16"/>
  <c r="E19" i="16"/>
  <c r="E18" i="16"/>
  <c r="E17" i="16"/>
  <c r="V45" i="16" s="1"/>
  <c r="G14" i="16"/>
  <c r="D48" i="16" s="1"/>
  <c r="Q48" i="16" s="1"/>
  <c r="D14" i="16"/>
  <c r="G13" i="16"/>
  <c r="I90" i="16" s="1"/>
  <c r="D13" i="16"/>
  <c r="G12" i="16"/>
  <c r="G85" i="16" s="1"/>
  <c r="D12" i="16"/>
  <c r="P93" i="15"/>
  <c r="B93" i="15"/>
  <c r="O93" i="15" s="1"/>
  <c r="W91" i="15"/>
  <c r="U88" i="15"/>
  <c r="P88" i="15"/>
  <c r="O88" i="15"/>
  <c r="U87" i="15"/>
  <c r="P87" i="15"/>
  <c r="O87" i="15"/>
  <c r="U86" i="15"/>
  <c r="P86" i="15"/>
  <c r="O86" i="15"/>
  <c r="U85" i="15"/>
  <c r="P85" i="15"/>
  <c r="O85" i="15"/>
  <c r="U84" i="15"/>
  <c r="P84" i="15"/>
  <c r="O84" i="15"/>
  <c r="G84" i="15"/>
  <c r="D84" i="15"/>
  <c r="U83" i="15"/>
  <c r="P83" i="15"/>
  <c r="O83" i="15"/>
  <c r="G83" i="15"/>
  <c r="D83" i="15"/>
  <c r="U82" i="15"/>
  <c r="P82" i="15"/>
  <c r="O82" i="15"/>
  <c r="G82" i="15"/>
  <c r="D82" i="15"/>
  <c r="U81" i="15"/>
  <c r="P81" i="15"/>
  <c r="O81" i="15"/>
  <c r="G81" i="15"/>
  <c r="D81" i="15"/>
  <c r="U80" i="15"/>
  <c r="P80" i="15"/>
  <c r="O80" i="15"/>
  <c r="G80" i="15"/>
  <c r="D80" i="15"/>
  <c r="U79" i="15"/>
  <c r="P79" i="15"/>
  <c r="O79" i="15"/>
  <c r="G79" i="15"/>
  <c r="D79" i="15"/>
  <c r="U78" i="15"/>
  <c r="P78" i="15"/>
  <c r="O78" i="15"/>
  <c r="G78" i="15"/>
  <c r="D78" i="15"/>
  <c r="U77" i="15"/>
  <c r="P77" i="15"/>
  <c r="O77" i="15"/>
  <c r="G77" i="15"/>
  <c r="D77" i="15"/>
  <c r="U76" i="15"/>
  <c r="P76" i="15"/>
  <c r="O76" i="15"/>
  <c r="G76" i="15"/>
  <c r="D76" i="15"/>
  <c r="U75" i="15"/>
  <c r="P75" i="15"/>
  <c r="O75" i="15"/>
  <c r="G75" i="15"/>
  <c r="D75" i="15"/>
  <c r="U74" i="15"/>
  <c r="P74" i="15"/>
  <c r="O74" i="15"/>
  <c r="G74" i="15"/>
  <c r="D74" i="15"/>
  <c r="U73" i="15"/>
  <c r="P73" i="15"/>
  <c r="O73" i="15"/>
  <c r="G73" i="15"/>
  <c r="D73" i="15"/>
  <c r="U72" i="15"/>
  <c r="P72" i="15"/>
  <c r="O72" i="15"/>
  <c r="G72" i="15"/>
  <c r="D72" i="15"/>
  <c r="U71" i="15"/>
  <c r="P71" i="15"/>
  <c r="O71" i="15"/>
  <c r="G71" i="15"/>
  <c r="D71" i="15"/>
  <c r="U70" i="15"/>
  <c r="P70" i="15"/>
  <c r="O70" i="15"/>
  <c r="G70" i="15"/>
  <c r="D70" i="15"/>
  <c r="U69" i="15"/>
  <c r="P69" i="15"/>
  <c r="O69" i="15"/>
  <c r="G69" i="15"/>
  <c r="D69" i="15"/>
  <c r="U68" i="15"/>
  <c r="P68" i="15"/>
  <c r="O68" i="15"/>
  <c r="G68" i="15"/>
  <c r="D68" i="15"/>
  <c r="U67" i="15"/>
  <c r="P67" i="15"/>
  <c r="O67" i="15"/>
  <c r="G67" i="15"/>
  <c r="D67" i="15"/>
  <c r="U66" i="15"/>
  <c r="P66" i="15"/>
  <c r="O66" i="15"/>
  <c r="G66" i="15"/>
  <c r="D66" i="15"/>
  <c r="U65" i="15"/>
  <c r="P65" i="15"/>
  <c r="O65" i="15"/>
  <c r="G65" i="15"/>
  <c r="D65" i="15"/>
  <c r="U64" i="15"/>
  <c r="P64" i="15"/>
  <c r="O64" i="15"/>
  <c r="G64" i="15"/>
  <c r="D64" i="15"/>
  <c r="U63" i="15"/>
  <c r="P63" i="15"/>
  <c r="O63" i="15"/>
  <c r="G63" i="15"/>
  <c r="D63" i="15"/>
  <c r="U62" i="15"/>
  <c r="P62" i="15"/>
  <c r="O62" i="15"/>
  <c r="G62" i="15"/>
  <c r="D62" i="15"/>
  <c r="U61" i="15"/>
  <c r="P61" i="15"/>
  <c r="O61" i="15"/>
  <c r="G61" i="15"/>
  <c r="D61" i="15"/>
  <c r="U60" i="15"/>
  <c r="P60" i="15"/>
  <c r="O60" i="15"/>
  <c r="G60" i="15"/>
  <c r="D60" i="15"/>
  <c r="U59" i="15"/>
  <c r="P59" i="15"/>
  <c r="O59" i="15"/>
  <c r="G59" i="15"/>
  <c r="D59" i="15"/>
  <c r="U54" i="15"/>
  <c r="P54" i="15"/>
  <c r="O54" i="15"/>
  <c r="U53" i="15"/>
  <c r="P53" i="15"/>
  <c r="O53" i="15"/>
  <c r="U52" i="15"/>
  <c r="P52" i="15"/>
  <c r="O52" i="15"/>
  <c r="U51" i="15"/>
  <c r="P51" i="15"/>
  <c r="O51" i="15"/>
  <c r="U50" i="15"/>
  <c r="P50" i="15"/>
  <c r="O50" i="15"/>
  <c r="D50" i="15"/>
  <c r="Q50" i="15" s="1"/>
  <c r="U49" i="15"/>
  <c r="P49" i="15"/>
  <c r="O49" i="15"/>
  <c r="D49" i="15"/>
  <c r="Q49" i="15" s="1"/>
  <c r="U48" i="15"/>
  <c r="P48" i="15"/>
  <c r="O48" i="15"/>
  <c r="D48" i="15"/>
  <c r="Q48" i="15" s="1"/>
  <c r="U47" i="15"/>
  <c r="P47" i="15"/>
  <c r="O47" i="15"/>
  <c r="D47" i="15"/>
  <c r="Q47" i="15" s="1"/>
  <c r="U46" i="15"/>
  <c r="P46" i="15"/>
  <c r="O46" i="15"/>
  <c r="D46" i="15"/>
  <c r="Q46" i="15" s="1"/>
  <c r="U45" i="15"/>
  <c r="P45" i="15"/>
  <c r="O45" i="15"/>
  <c r="D45" i="15"/>
  <c r="Q45" i="15" s="1"/>
  <c r="U44" i="15"/>
  <c r="P44" i="15"/>
  <c r="O44" i="15"/>
  <c r="D44" i="15"/>
  <c r="Q44" i="15" s="1"/>
  <c r="U43" i="15"/>
  <c r="P43" i="15"/>
  <c r="O43" i="15"/>
  <c r="D43" i="15"/>
  <c r="Q43" i="15" s="1"/>
  <c r="U42" i="15"/>
  <c r="P42" i="15"/>
  <c r="O42" i="15"/>
  <c r="D42" i="15"/>
  <c r="Q42" i="15" s="1"/>
  <c r="U41" i="15"/>
  <c r="P41" i="15"/>
  <c r="O41" i="15"/>
  <c r="D41" i="15"/>
  <c r="Q41" i="15" s="1"/>
  <c r="U40" i="15"/>
  <c r="P40" i="15"/>
  <c r="O40" i="15"/>
  <c r="D40" i="15"/>
  <c r="Q40" i="15" s="1"/>
  <c r="U39" i="15"/>
  <c r="P39" i="15"/>
  <c r="O39" i="15"/>
  <c r="D39" i="15"/>
  <c r="Q39" i="15" s="1"/>
  <c r="U38" i="15"/>
  <c r="P38" i="15"/>
  <c r="O38" i="15"/>
  <c r="D38" i="15"/>
  <c r="Q38" i="15" s="1"/>
  <c r="U37" i="15"/>
  <c r="P37" i="15"/>
  <c r="O37" i="15"/>
  <c r="D37" i="15"/>
  <c r="Q37" i="15" s="1"/>
  <c r="U36" i="15"/>
  <c r="P36" i="15"/>
  <c r="O36" i="15"/>
  <c r="D36" i="15"/>
  <c r="Q36" i="15" s="1"/>
  <c r="U35" i="15"/>
  <c r="P35" i="15"/>
  <c r="O35" i="15"/>
  <c r="D35" i="15"/>
  <c r="Q35" i="15" s="1"/>
  <c r="U34" i="15"/>
  <c r="P34" i="15"/>
  <c r="O34" i="15"/>
  <c r="D34" i="15"/>
  <c r="Q34" i="15" s="1"/>
  <c r="U33" i="15"/>
  <c r="P33" i="15"/>
  <c r="O33" i="15"/>
  <c r="D33" i="15"/>
  <c r="Q33" i="15" s="1"/>
  <c r="U32" i="15"/>
  <c r="P32" i="15"/>
  <c r="O32" i="15"/>
  <c r="D32" i="15"/>
  <c r="Q32" i="15" s="1"/>
  <c r="U31" i="15"/>
  <c r="P31" i="15"/>
  <c r="O31" i="15"/>
  <c r="D31" i="15"/>
  <c r="Q31" i="15" s="1"/>
  <c r="U30" i="15"/>
  <c r="P30" i="15"/>
  <c r="O30" i="15"/>
  <c r="D30" i="15"/>
  <c r="Q30" i="15" s="1"/>
  <c r="U29" i="15"/>
  <c r="P29" i="15"/>
  <c r="O29" i="15"/>
  <c r="D29" i="15"/>
  <c r="Q29" i="15" s="1"/>
  <c r="U28" i="15"/>
  <c r="P28" i="15"/>
  <c r="O28" i="15"/>
  <c r="D28" i="15"/>
  <c r="Q28" i="15" s="1"/>
  <c r="U27" i="15"/>
  <c r="P27" i="15"/>
  <c r="O27" i="15"/>
  <c r="D27" i="15"/>
  <c r="Q27" i="15" s="1"/>
  <c r="U26" i="15"/>
  <c r="P26" i="15"/>
  <c r="O26" i="15"/>
  <c r="D26" i="15"/>
  <c r="Q26" i="15" s="1"/>
  <c r="U25" i="15"/>
  <c r="P25" i="15"/>
  <c r="O25" i="15"/>
  <c r="D25" i="15"/>
  <c r="Q25" i="15" s="1"/>
  <c r="E20" i="15"/>
  <c r="E19" i="15"/>
  <c r="E18" i="15"/>
  <c r="E17" i="15"/>
  <c r="G14" i="15"/>
  <c r="D53" i="15" s="1"/>
  <c r="Q53" i="15" s="1"/>
  <c r="D14" i="15"/>
  <c r="G13" i="15"/>
  <c r="I59" i="15" s="1"/>
  <c r="D13" i="15"/>
  <c r="G12" i="15"/>
  <c r="G88" i="15" s="1"/>
  <c r="D12" i="15"/>
  <c r="P93" i="14"/>
  <c r="B93" i="14"/>
  <c r="U93" i="14" s="1"/>
  <c r="W91" i="14"/>
  <c r="U88" i="14"/>
  <c r="P88" i="14"/>
  <c r="O88" i="14"/>
  <c r="U87" i="14"/>
  <c r="P87" i="14"/>
  <c r="O87" i="14"/>
  <c r="U86" i="14"/>
  <c r="P86" i="14"/>
  <c r="O86" i="14"/>
  <c r="U85" i="14"/>
  <c r="P85" i="14"/>
  <c r="O85" i="14"/>
  <c r="U84" i="14"/>
  <c r="P84" i="14"/>
  <c r="O84" i="14"/>
  <c r="U83" i="14"/>
  <c r="P83" i="14"/>
  <c r="O83" i="14"/>
  <c r="G83" i="14"/>
  <c r="D83" i="14"/>
  <c r="U82" i="14"/>
  <c r="P82" i="14"/>
  <c r="O82" i="14"/>
  <c r="G82" i="14"/>
  <c r="D82" i="14"/>
  <c r="U81" i="14"/>
  <c r="P81" i="14"/>
  <c r="O81" i="14"/>
  <c r="G81" i="14"/>
  <c r="D81" i="14"/>
  <c r="U80" i="14"/>
  <c r="P80" i="14"/>
  <c r="O80" i="14"/>
  <c r="G80" i="14"/>
  <c r="D80" i="14"/>
  <c r="U79" i="14"/>
  <c r="P79" i="14"/>
  <c r="O79" i="14"/>
  <c r="G79" i="14"/>
  <c r="D79" i="14"/>
  <c r="U78" i="14"/>
  <c r="P78" i="14"/>
  <c r="O78" i="14"/>
  <c r="G78" i="14"/>
  <c r="D78" i="14"/>
  <c r="U77" i="14"/>
  <c r="P77" i="14"/>
  <c r="O77" i="14"/>
  <c r="G77" i="14"/>
  <c r="D77" i="14"/>
  <c r="U76" i="14"/>
  <c r="P76" i="14"/>
  <c r="O76" i="14"/>
  <c r="G76" i="14"/>
  <c r="D76" i="14"/>
  <c r="U75" i="14"/>
  <c r="P75" i="14"/>
  <c r="O75" i="14"/>
  <c r="G75" i="14"/>
  <c r="D75" i="14"/>
  <c r="U74" i="14"/>
  <c r="P74" i="14"/>
  <c r="O74" i="14"/>
  <c r="G74" i="14"/>
  <c r="D74" i="14"/>
  <c r="U73" i="14"/>
  <c r="P73" i="14"/>
  <c r="O73" i="14"/>
  <c r="G73" i="14"/>
  <c r="D73" i="14"/>
  <c r="U72" i="14"/>
  <c r="P72" i="14"/>
  <c r="O72" i="14"/>
  <c r="G72" i="14"/>
  <c r="D72" i="14"/>
  <c r="U71" i="14"/>
  <c r="P71" i="14"/>
  <c r="O71" i="14"/>
  <c r="G71" i="14"/>
  <c r="D71" i="14"/>
  <c r="U70" i="14"/>
  <c r="P70" i="14"/>
  <c r="O70" i="14"/>
  <c r="G70" i="14"/>
  <c r="D70" i="14"/>
  <c r="U69" i="14"/>
  <c r="P69" i="14"/>
  <c r="O69" i="14"/>
  <c r="G69" i="14"/>
  <c r="D69" i="14"/>
  <c r="U68" i="14"/>
  <c r="P68" i="14"/>
  <c r="O68" i="14"/>
  <c r="G68" i="14"/>
  <c r="D68" i="14"/>
  <c r="U67" i="14"/>
  <c r="P67" i="14"/>
  <c r="O67" i="14"/>
  <c r="G67" i="14"/>
  <c r="D67" i="14"/>
  <c r="U66" i="14"/>
  <c r="P66" i="14"/>
  <c r="O66" i="14"/>
  <c r="G66" i="14"/>
  <c r="D66" i="14"/>
  <c r="U65" i="14"/>
  <c r="P65" i="14"/>
  <c r="O65" i="14"/>
  <c r="G65" i="14"/>
  <c r="D65" i="14"/>
  <c r="U64" i="14"/>
  <c r="P64" i="14"/>
  <c r="O64" i="14"/>
  <c r="G64" i="14"/>
  <c r="D64" i="14"/>
  <c r="U63" i="14"/>
  <c r="P63" i="14"/>
  <c r="O63" i="14"/>
  <c r="G63" i="14"/>
  <c r="D63" i="14"/>
  <c r="U62" i="14"/>
  <c r="P62" i="14"/>
  <c r="O62" i="14"/>
  <c r="G62" i="14"/>
  <c r="D62" i="14"/>
  <c r="U61" i="14"/>
  <c r="P61" i="14"/>
  <c r="O61" i="14"/>
  <c r="G61" i="14"/>
  <c r="D61" i="14"/>
  <c r="U60" i="14"/>
  <c r="P60" i="14"/>
  <c r="O60" i="14"/>
  <c r="G60" i="14"/>
  <c r="D60" i="14"/>
  <c r="U59" i="14"/>
  <c r="P59" i="14"/>
  <c r="O59" i="14"/>
  <c r="G59" i="14"/>
  <c r="D59" i="14"/>
  <c r="U54" i="14"/>
  <c r="P54" i="14"/>
  <c r="O54" i="14"/>
  <c r="U53" i="14"/>
  <c r="P53" i="14"/>
  <c r="O53" i="14"/>
  <c r="U52" i="14"/>
  <c r="P52" i="14"/>
  <c r="O52" i="14"/>
  <c r="U51" i="14"/>
  <c r="P51" i="14"/>
  <c r="O51" i="14"/>
  <c r="U50" i="14"/>
  <c r="P50" i="14"/>
  <c r="O50" i="14"/>
  <c r="U49" i="14"/>
  <c r="P49" i="14"/>
  <c r="O49" i="14"/>
  <c r="D49" i="14"/>
  <c r="Q49" i="14" s="1"/>
  <c r="U48" i="14"/>
  <c r="P48" i="14"/>
  <c r="O48" i="14"/>
  <c r="D48" i="14"/>
  <c r="Q48" i="14" s="1"/>
  <c r="U47" i="14"/>
  <c r="P47" i="14"/>
  <c r="O47" i="14"/>
  <c r="D47" i="14"/>
  <c r="Q47" i="14" s="1"/>
  <c r="U46" i="14"/>
  <c r="P46" i="14"/>
  <c r="O46" i="14"/>
  <c r="D46" i="14"/>
  <c r="Q46" i="14" s="1"/>
  <c r="U45" i="14"/>
  <c r="P45" i="14"/>
  <c r="O45" i="14"/>
  <c r="D45" i="14"/>
  <c r="Q45" i="14" s="1"/>
  <c r="U44" i="14"/>
  <c r="P44" i="14"/>
  <c r="O44" i="14"/>
  <c r="D44" i="14"/>
  <c r="Q44" i="14" s="1"/>
  <c r="U43" i="14"/>
  <c r="P43" i="14"/>
  <c r="O43" i="14"/>
  <c r="D43" i="14"/>
  <c r="Q43" i="14" s="1"/>
  <c r="U42" i="14"/>
  <c r="P42" i="14"/>
  <c r="O42" i="14"/>
  <c r="D42" i="14"/>
  <c r="Q42" i="14" s="1"/>
  <c r="U41" i="14"/>
  <c r="P41" i="14"/>
  <c r="O41" i="14"/>
  <c r="D41" i="14"/>
  <c r="Q41" i="14" s="1"/>
  <c r="U40" i="14"/>
  <c r="P40" i="14"/>
  <c r="O40" i="14"/>
  <c r="D40" i="14"/>
  <c r="Q40" i="14" s="1"/>
  <c r="U39" i="14"/>
  <c r="P39" i="14"/>
  <c r="O39" i="14"/>
  <c r="D39" i="14"/>
  <c r="Q39" i="14" s="1"/>
  <c r="U38" i="14"/>
  <c r="P38" i="14"/>
  <c r="O38" i="14"/>
  <c r="D38" i="14"/>
  <c r="Q38" i="14" s="1"/>
  <c r="U37" i="14"/>
  <c r="P37" i="14"/>
  <c r="O37" i="14"/>
  <c r="D37" i="14"/>
  <c r="Q37" i="14" s="1"/>
  <c r="U36" i="14"/>
  <c r="P36" i="14"/>
  <c r="O36" i="14"/>
  <c r="D36" i="14"/>
  <c r="Q36" i="14" s="1"/>
  <c r="U35" i="14"/>
  <c r="P35" i="14"/>
  <c r="O35" i="14"/>
  <c r="D35" i="14"/>
  <c r="Q35" i="14" s="1"/>
  <c r="U34" i="14"/>
  <c r="P34" i="14"/>
  <c r="O34" i="14"/>
  <c r="D34" i="14"/>
  <c r="Q34" i="14" s="1"/>
  <c r="U33" i="14"/>
  <c r="P33" i="14"/>
  <c r="O33" i="14"/>
  <c r="D33" i="14"/>
  <c r="Q33" i="14" s="1"/>
  <c r="U32" i="14"/>
  <c r="P32" i="14"/>
  <c r="O32" i="14"/>
  <c r="D32" i="14"/>
  <c r="Q32" i="14" s="1"/>
  <c r="U31" i="14"/>
  <c r="P31" i="14"/>
  <c r="O31" i="14"/>
  <c r="D31" i="14"/>
  <c r="Q31" i="14" s="1"/>
  <c r="U30" i="14"/>
  <c r="P30" i="14"/>
  <c r="O30" i="14"/>
  <c r="D30" i="14"/>
  <c r="Q30" i="14" s="1"/>
  <c r="U29" i="14"/>
  <c r="P29" i="14"/>
  <c r="O29" i="14"/>
  <c r="D29" i="14"/>
  <c r="Q29" i="14" s="1"/>
  <c r="U28" i="14"/>
  <c r="P28" i="14"/>
  <c r="O28" i="14"/>
  <c r="D28" i="14"/>
  <c r="Q28" i="14" s="1"/>
  <c r="U27" i="14"/>
  <c r="P27" i="14"/>
  <c r="O27" i="14"/>
  <c r="D27" i="14"/>
  <c r="Q27" i="14" s="1"/>
  <c r="U26" i="14"/>
  <c r="P26" i="14"/>
  <c r="O26" i="14"/>
  <c r="D26" i="14"/>
  <c r="Q26" i="14" s="1"/>
  <c r="U25" i="14"/>
  <c r="P25" i="14"/>
  <c r="O25" i="14"/>
  <c r="D25" i="14"/>
  <c r="Q25" i="14" s="1"/>
  <c r="E20" i="14"/>
  <c r="E19" i="14"/>
  <c r="E18" i="14"/>
  <c r="E17" i="14"/>
  <c r="V79" i="14" s="1"/>
  <c r="G14" i="14"/>
  <c r="D14" i="14"/>
  <c r="G13" i="14"/>
  <c r="I84" i="14" s="1"/>
  <c r="D13" i="14"/>
  <c r="G12" i="14"/>
  <c r="G88" i="14" s="1"/>
  <c r="D12" i="14"/>
  <c r="P93" i="13"/>
  <c r="O93" i="13"/>
  <c r="B93" i="13"/>
  <c r="U93" i="13"/>
  <c r="W91" i="13"/>
  <c r="U88" i="13"/>
  <c r="P88" i="13"/>
  <c r="O88" i="13"/>
  <c r="U87" i="13"/>
  <c r="P87" i="13"/>
  <c r="O87" i="13"/>
  <c r="U86" i="13"/>
  <c r="P86" i="13"/>
  <c r="O86" i="13"/>
  <c r="U85" i="13"/>
  <c r="P85" i="13"/>
  <c r="O85" i="13"/>
  <c r="U84" i="13"/>
  <c r="P84" i="13"/>
  <c r="O84" i="13"/>
  <c r="U83" i="13"/>
  <c r="P83" i="13"/>
  <c r="O83" i="13"/>
  <c r="U82" i="13"/>
  <c r="P82" i="13"/>
  <c r="O82" i="13"/>
  <c r="G82" i="13"/>
  <c r="D82" i="13"/>
  <c r="U81" i="13"/>
  <c r="P81" i="13"/>
  <c r="O81" i="13"/>
  <c r="G81" i="13"/>
  <c r="D81" i="13"/>
  <c r="U80" i="13"/>
  <c r="P80" i="13"/>
  <c r="O80" i="13"/>
  <c r="G80" i="13"/>
  <c r="D80" i="13"/>
  <c r="U79" i="13"/>
  <c r="P79" i="13"/>
  <c r="O79" i="13"/>
  <c r="G79" i="13"/>
  <c r="D79" i="13"/>
  <c r="U78" i="13"/>
  <c r="P78" i="13"/>
  <c r="O78" i="13"/>
  <c r="G78" i="13"/>
  <c r="D78" i="13"/>
  <c r="U77" i="13"/>
  <c r="P77" i="13"/>
  <c r="O77" i="13"/>
  <c r="G77" i="13"/>
  <c r="D77" i="13"/>
  <c r="U76" i="13"/>
  <c r="P76" i="13"/>
  <c r="O76" i="13"/>
  <c r="G76" i="13"/>
  <c r="D76" i="13"/>
  <c r="U75" i="13"/>
  <c r="P75" i="13"/>
  <c r="O75" i="13"/>
  <c r="G75" i="13"/>
  <c r="D75" i="13"/>
  <c r="U74" i="13"/>
  <c r="P74" i="13"/>
  <c r="O74" i="13"/>
  <c r="G74" i="13"/>
  <c r="D74" i="13"/>
  <c r="U73" i="13"/>
  <c r="P73" i="13"/>
  <c r="O73" i="13"/>
  <c r="G73" i="13"/>
  <c r="D73" i="13"/>
  <c r="U72" i="13"/>
  <c r="P72" i="13"/>
  <c r="O72" i="13"/>
  <c r="G72" i="13"/>
  <c r="D72" i="13"/>
  <c r="U71" i="13"/>
  <c r="P71" i="13"/>
  <c r="O71" i="13"/>
  <c r="G71" i="13"/>
  <c r="D71" i="13"/>
  <c r="U70" i="13"/>
  <c r="P70" i="13"/>
  <c r="O70" i="13"/>
  <c r="G70" i="13"/>
  <c r="D70" i="13"/>
  <c r="U69" i="13"/>
  <c r="P69" i="13"/>
  <c r="O69" i="13"/>
  <c r="G69" i="13"/>
  <c r="D69" i="13"/>
  <c r="U68" i="13"/>
  <c r="P68" i="13"/>
  <c r="O68" i="13"/>
  <c r="G68" i="13"/>
  <c r="D68" i="13"/>
  <c r="U67" i="13"/>
  <c r="P67" i="13"/>
  <c r="O67" i="13"/>
  <c r="G67" i="13"/>
  <c r="D67" i="13"/>
  <c r="U66" i="13"/>
  <c r="P66" i="13"/>
  <c r="O66" i="13"/>
  <c r="G66" i="13"/>
  <c r="D66" i="13"/>
  <c r="U65" i="13"/>
  <c r="P65" i="13"/>
  <c r="O65" i="13"/>
  <c r="G65" i="13"/>
  <c r="D65" i="13"/>
  <c r="U64" i="13"/>
  <c r="P64" i="13"/>
  <c r="O64" i="13"/>
  <c r="G64" i="13"/>
  <c r="D64" i="13"/>
  <c r="U63" i="13"/>
  <c r="P63" i="13"/>
  <c r="O63" i="13"/>
  <c r="G63" i="13"/>
  <c r="D63" i="13"/>
  <c r="U62" i="13"/>
  <c r="P62" i="13"/>
  <c r="O62" i="13"/>
  <c r="G62" i="13"/>
  <c r="D62" i="13"/>
  <c r="U61" i="13"/>
  <c r="P61" i="13"/>
  <c r="O61" i="13"/>
  <c r="G61" i="13"/>
  <c r="D61" i="13"/>
  <c r="U60" i="13"/>
  <c r="P60" i="13"/>
  <c r="O60" i="13"/>
  <c r="G60" i="13"/>
  <c r="D60" i="13"/>
  <c r="U59" i="13"/>
  <c r="P59" i="13"/>
  <c r="O59" i="13"/>
  <c r="G59" i="13"/>
  <c r="D59" i="13"/>
  <c r="U54" i="13"/>
  <c r="P54" i="13"/>
  <c r="O54" i="13"/>
  <c r="U53" i="13"/>
  <c r="P53" i="13"/>
  <c r="O53" i="13"/>
  <c r="U52" i="13"/>
  <c r="P52" i="13"/>
  <c r="O52" i="13"/>
  <c r="U51" i="13"/>
  <c r="P51" i="13"/>
  <c r="O51" i="13"/>
  <c r="U50" i="13"/>
  <c r="P50" i="13"/>
  <c r="O50" i="13"/>
  <c r="U49" i="13"/>
  <c r="P49" i="13"/>
  <c r="O49" i="13"/>
  <c r="U48" i="13"/>
  <c r="P48" i="13"/>
  <c r="O48" i="13"/>
  <c r="D48" i="13"/>
  <c r="Q48" i="13" s="1"/>
  <c r="U47" i="13"/>
  <c r="P47" i="13"/>
  <c r="O47" i="13"/>
  <c r="D47" i="13"/>
  <c r="Q47" i="13" s="1"/>
  <c r="U46" i="13"/>
  <c r="P46" i="13"/>
  <c r="O46" i="13"/>
  <c r="D46" i="13"/>
  <c r="Q46" i="13" s="1"/>
  <c r="U45" i="13"/>
  <c r="P45" i="13"/>
  <c r="O45" i="13"/>
  <c r="D45" i="13"/>
  <c r="Q45" i="13" s="1"/>
  <c r="U44" i="13"/>
  <c r="P44" i="13"/>
  <c r="O44" i="13"/>
  <c r="D44" i="13"/>
  <c r="Q44" i="13" s="1"/>
  <c r="U43" i="13"/>
  <c r="P43" i="13"/>
  <c r="O43" i="13"/>
  <c r="D43" i="13"/>
  <c r="Q43" i="13" s="1"/>
  <c r="U42" i="13"/>
  <c r="P42" i="13"/>
  <c r="O42" i="13"/>
  <c r="D42" i="13"/>
  <c r="Q42" i="13" s="1"/>
  <c r="U41" i="13"/>
  <c r="P41" i="13"/>
  <c r="O41" i="13"/>
  <c r="D41" i="13"/>
  <c r="Q41" i="13" s="1"/>
  <c r="U40" i="13"/>
  <c r="P40" i="13"/>
  <c r="O40" i="13"/>
  <c r="D40" i="13"/>
  <c r="Q40" i="13" s="1"/>
  <c r="U39" i="13"/>
  <c r="P39" i="13"/>
  <c r="O39" i="13"/>
  <c r="D39" i="13"/>
  <c r="Q39" i="13" s="1"/>
  <c r="U38" i="13"/>
  <c r="P38" i="13"/>
  <c r="O38" i="13"/>
  <c r="D38" i="13"/>
  <c r="Q38" i="13" s="1"/>
  <c r="U37" i="13"/>
  <c r="P37" i="13"/>
  <c r="O37" i="13"/>
  <c r="D37" i="13"/>
  <c r="Q37" i="13" s="1"/>
  <c r="U36" i="13"/>
  <c r="P36" i="13"/>
  <c r="O36" i="13"/>
  <c r="D36" i="13"/>
  <c r="Q36" i="13" s="1"/>
  <c r="U35" i="13"/>
  <c r="P35" i="13"/>
  <c r="O35" i="13"/>
  <c r="D35" i="13"/>
  <c r="Q35" i="13" s="1"/>
  <c r="U34" i="13"/>
  <c r="P34" i="13"/>
  <c r="O34" i="13"/>
  <c r="D34" i="13"/>
  <c r="Q34" i="13" s="1"/>
  <c r="U33" i="13"/>
  <c r="P33" i="13"/>
  <c r="O33" i="13"/>
  <c r="D33" i="13"/>
  <c r="Q33" i="13" s="1"/>
  <c r="U32" i="13"/>
  <c r="P32" i="13"/>
  <c r="O32" i="13"/>
  <c r="D32" i="13"/>
  <c r="Q32" i="13" s="1"/>
  <c r="U31" i="13"/>
  <c r="P31" i="13"/>
  <c r="O31" i="13"/>
  <c r="D31" i="13"/>
  <c r="Q31" i="13" s="1"/>
  <c r="U30" i="13"/>
  <c r="P30" i="13"/>
  <c r="O30" i="13"/>
  <c r="D30" i="13"/>
  <c r="Q30" i="13" s="1"/>
  <c r="U29" i="13"/>
  <c r="P29" i="13"/>
  <c r="O29" i="13"/>
  <c r="D29" i="13"/>
  <c r="Q29" i="13" s="1"/>
  <c r="U28" i="13"/>
  <c r="P28" i="13"/>
  <c r="O28" i="13"/>
  <c r="D28" i="13"/>
  <c r="Q28" i="13" s="1"/>
  <c r="U27" i="13"/>
  <c r="P27" i="13"/>
  <c r="O27" i="13"/>
  <c r="D27" i="13"/>
  <c r="Q27" i="13" s="1"/>
  <c r="U26" i="13"/>
  <c r="P26" i="13"/>
  <c r="O26" i="13"/>
  <c r="D26" i="13"/>
  <c r="Q26" i="13" s="1"/>
  <c r="U25" i="13"/>
  <c r="P25" i="13"/>
  <c r="O25" i="13"/>
  <c r="D25" i="13"/>
  <c r="Q25" i="13" s="1"/>
  <c r="E20" i="13"/>
  <c r="E19" i="13"/>
  <c r="E18" i="13"/>
  <c r="E17" i="13"/>
  <c r="V62" i="13" s="1"/>
  <c r="G14" i="13"/>
  <c r="D54" i="13" s="1"/>
  <c r="Q54" i="13" s="1"/>
  <c r="D14" i="13"/>
  <c r="G13" i="13"/>
  <c r="I63" i="13" s="1"/>
  <c r="D13" i="13"/>
  <c r="G12" i="13"/>
  <c r="G85" i="13" s="1"/>
  <c r="D12" i="13"/>
  <c r="E17" i="11"/>
  <c r="V33" i="11" s="1"/>
  <c r="E18" i="11"/>
  <c r="E19" i="11"/>
  <c r="E20" i="11"/>
  <c r="E17" i="10"/>
  <c r="V31" i="10" s="1"/>
  <c r="E18" i="10"/>
  <c r="E19" i="10"/>
  <c r="E20" i="10"/>
  <c r="E20" i="9"/>
  <c r="E17" i="9"/>
  <c r="V75" i="9" s="1"/>
  <c r="E18" i="9"/>
  <c r="E19" i="9"/>
  <c r="E19" i="6"/>
  <c r="E20" i="6"/>
  <c r="E21" i="6"/>
  <c r="E18" i="6"/>
  <c r="V82" i="6" s="1"/>
  <c r="U93" i="11"/>
  <c r="P93" i="11"/>
  <c r="B93" i="11"/>
  <c r="O93" i="11" s="1"/>
  <c r="W91" i="11"/>
  <c r="U88" i="11"/>
  <c r="P88" i="11"/>
  <c r="O88" i="11"/>
  <c r="U87" i="11"/>
  <c r="P87" i="11"/>
  <c r="O87" i="11"/>
  <c r="U86" i="11"/>
  <c r="P86" i="11"/>
  <c r="O86" i="11"/>
  <c r="U85" i="11"/>
  <c r="P85" i="11"/>
  <c r="O85" i="11"/>
  <c r="G85" i="11"/>
  <c r="D85" i="11"/>
  <c r="U84" i="11"/>
  <c r="P84" i="11"/>
  <c r="O84" i="11"/>
  <c r="G84" i="11"/>
  <c r="D84" i="11"/>
  <c r="U83" i="11"/>
  <c r="P83" i="11"/>
  <c r="O83" i="11"/>
  <c r="G83" i="11"/>
  <c r="D83" i="11"/>
  <c r="U82" i="11"/>
  <c r="P82" i="11"/>
  <c r="O82" i="11"/>
  <c r="G82" i="11"/>
  <c r="D82" i="11"/>
  <c r="U81" i="11"/>
  <c r="P81" i="11"/>
  <c r="O81" i="11"/>
  <c r="G81" i="11"/>
  <c r="D81" i="11"/>
  <c r="U80" i="11"/>
  <c r="P80" i="11"/>
  <c r="O80" i="11"/>
  <c r="G80" i="11"/>
  <c r="D80" i="11"/>
  <c r="U79" i="11"/>
  <c r="P79" i="11"/>
  <c r="O79" i="11"/>
  <c r="G79" i="11"/>
  <c r="D79" i="11"/>
  <c r="U78" i="11"/>
  <c r="P78" i="11"/>
  <c r="O78" i="11"/>
  <c r="G78" i="11"/>
  <c r="D78" i="11"/>
  <c r="U77" i="11"/>
  <c r="P77" i="11"/>
  <c r="O77" i="11"/>
  <c r="G77" i="11"/>
  <c r="D77" i="11"/>
  <c r="U76" i="11"/>
  <c r="P76" i="11"/>
  <c r="O76" i="11"/>
  <c r="G76" i="11"/>
  <c r="D76" i="11"/>
  <c r="U75" i="11"/>
  <c r="P75" i="11"/>
  <c r="O75" i="11"/>
  <c r="G75" i="11"/>
  <c r="D75" i="11"/>
  <c r="U74" i="11"/>
  <c r="P74" i="11"/>
  <c r="O74" i="11"/>
  <c r="G74" i="11"/>
  <c r="D74" i="11"/>
  <c r="U73" i="11"/>
  <c r="P73" i="11"/>
  <c r="O73" i="11"/>
  <c r="G73" i="11"/>
  <c r="D73" i="11"/>
  <c r="U72" i="11"/>
  <c r="P72" i="11"/>
  <c r="O72" i="11"/>
  <c r="G72" i="11"/>
  <c r="D72" i="11"/>
  <c r="U71" i="11"/>
  <c r="P71" i="11"/>
  <c r="O71" i="11"/>
  <c r="G71" i="11"/>
  <c r="D71" i="11"/>
  <c r="U70" i="11"/>
  <c r="P70" i="11"/>
  <c r="O70" i="11"/>
  <c r="G70" i="11"/>
  <c r="D70" i="11"/>
  <c r="U69" i="11"/>
  <c r="P69" i="11"/>
  <c r="O69" i="11"/>
  <c r="G69" i="11"/>
  <c r="D69" i="11"/>
  <c r="U68" i="11"/>
  <c r="P68" i="11"/>
  <c r="O68" i="11"/>
  <c r="G68" i="11"/>
  <c r="D68" i="11"/>
  <c r="U67" i="11"/>
  <c r="P67" i="11"/>
  <c r="O67" i="11"/>
  <c r="G67" i="11"/>
  <c r="D67" i="11"/>
  <c r="U66" i="11"/>
  <c r="P66" i="11"/>
  <c r="O66" i="11"/>
  <c r="G66" i="11"/>
  <c r="D66" i="11"/>
  <c r="U65" i="11"/>
  <c r="P65" i="11"/>
  <c r="O65" i="11"/>
  <c r="G65" i="11"/>
  <c r="D65" i="11"/>
  <c r="U64" i="11"/>
  <c r="P64" i="11"/>
  <c r="O64" i="11"/>
  <c r="G64" i="11"/>
  <c r="D64" i="11"/>
  <c r="U63" i="11"/>
  <c r="P63" i="11"/>
  <c r="O63" i="11"/>
  <c r="G63" i="11"/>
  <c r="D63" i="11"/>
  <c r="U62" i="11"/>
  <c r="P62" i="11"/>
  <c r="O62" i="11"/>
  <c r="G62" i="11"/>
  <c r="D62" i="11"/>
  <c r="U61" i="11"/>
  <c r="P61" i="11"/>
  <c r="O61" i="11"/>
  <c r="G61" i="11"/>
  <c r="D61" i="11"/>
  <c r="U60" i="11"/>
  <c r="P60" i="11"/>
  <c r="O60" i="11"/>
  <c r="G60" i="11"/>
  <c r="D60" i="11"/>
  <c r="U59" i="11"/>
  <c r="P59" i="11"/>
  <c r="O59" i="11"/>
  <c r="G59" i="11"/>
  <c r="D59" i="11"/>
  <c r="U54" i="11"/>
  <c r="P54" i="11"/>
  <c r="O54" i="11"/>
  <c r="U53" i="11"/>
  <c r="P53" i="11"/>
  <c r="O53" i="11"/>
  <c r="U52" i="11"/>
  <c r="P52" i="11"/>
  <c r="O52" i="11"/>
  <c r="U51" i="11"/>
  <c r="P51" i="11"/>
  <c r="O51" i="11"/>
  <c r="D51" i="11"/>
  <c r="Q51" i="11" s="1"/>
  <c r="U50" i="11"/>
  <c r="P50" i="11"/>
  <c r="O50" i="11"/>
  <c r="D50" i="11"/>
  <c r="Q50" i="11" s="1"/>
  <c r="U49" i="11"/>
  <c r="P49" i="11"/>
  <c r="O49" i="11"/>
  <c r="D49" i="11"/>
  <c r="Q49" i="11" s="1"/>
  <c r="U48" i="11"/>
  <c r="P48" i="11"/>
  <c r="O48" i="11"/>
  <c r="D48" i="11"/>
  <c r="Q48" i="11" s="1"/>
  <c r="U47" i="11"/>
  <c r="P47" i="11"/>
  <c r="O47" i="11"/>
  <c r="D47" i="11"/>
  <c r="Q47" i="11" s="1"/>
  <c r="U46" i="11"/>
  <c r="P46" i="11"/>
  <c r="O46" i="11"/>
  <c r="D46" i="11"/>
  <c r="Q46" i="11" s="1"/>
  <c r="U45" i="11"/>
  <c r="P45" i="11"/>
  <c r="O45" i="11"/>
  <c r="D45" i="11"/>
  <c r="Q45" i="11" s="1"/>
  <c r="U44" i="11"/>
  <c r="P44" i="11"/>
  <c r="O44" i="11"/>
  <c r="D44" i="11"/>
  <c r="Q44" i="11" s="1"/>
  <c r="U43" i="11"/>
  <c r="P43" i="11"/>
  <c r="O43" i="11"/>
  <c r="D43" i="11"/>
  <c r="Q43" i="11" s="1"/>
  <c r="U42" i="11"/>
  <c r="P42" i="11"/>
  <c r="O42" i="11"/>
  <c r="D42" i="11"/>
  <c r="Q42" i="11" s="1"/>
  <c r="U41" i="11"/>
  <c r="P41" i="11"/>
  <c r="O41" i="11"/>
  <c r="D41" i="11"/>
  <c r="Q41" i="11" s="1"/>
  <c r="U40" i="11"/>
  <c r="P40" i="11"/>
  <c r="O40" i="11"/>
  <c r="D40" i="11"/>
  <c r="Q40" i="11" s="1"/>
  <c r="U39" i="11"/>
  <c r="P39" i="11"/>
  <c r="O39" i="11"/>
  <c r="D39" i="11"/>
  <c r="Q39" i="11" s="1"/>
  <c r="U38" i="11"/>
  <c r="P38" i="11"/>
  <c r="O38" i="11"/>
  <c r="D38" i="11"/>
  <c r="Q38" i="11" s="1"/>
  <c r="U37" i="11"/>
  <c r="P37" i="11"/>
  <c r="O37" i="11"/>
  <c r="D37" i="11"/>
  <c r="Q37" i="11" s="1"/>
  <c r="U36" i="11"/>
  <c r="P36" i="11"/>
  <c r="O36" i="11"/>
  <c r="D36" i="11"/>
  <c r="Q36" i="11" s="1"/>
  <c r="U35" i="11"/>
  <c r="P35" i="11"/>
  <c r="O35" i="11"/>
  <c r="D35" i="11"/>
  <c r="Q35" i="11" s="1"/>
  <c r="U34" i="11"/>
  <c r="P34" i="11"/>
  <c r="O34" i="11"/>
  <c r="D34" i="11"/>
  <c r="Q34" i="11" s="1"/>
  <c r="U33" i="11"/>
  <c r="P33" i="11"/>
  <c r="O33" i="11"/>
  <c r="D33" i="11"/>
  <c r="Q33" i="11" s="1"/>
  <c r="U32" i="11"/>
  <c r="P32" i="11"/>
  <c r="O32" i="11"/>
  <c r="D32" i="11"/>
  <c r="Q32" i="11" s="1"/>
  <c r="U31" i="11"/>
  <c r="P31" i="11"/>
  <c r="O31" i="11"/>
  <c r="D31" i="11"/>
  <c r="Q31" i="11" s="1"/>
  <c r="U30" i="11"/>
  <c r="P30" i="11"/>
  <c r="O30" i="11"/>
  <c r="D30" i="11"/>
  <c r="Q30" i="11" s="1"/>
  <c r="U29" i="11"/>
  <c r="P29" i="11"/>
  <c r="O29" i="11"/>
  <c r="D29" i="11"/>
  <c r="Q29" i="11" s="1"/>
  <c r="U28" i="11"/>
  <c r="P28" i="11"/>
  <c r="O28" i="11"/>
  <c r="D28" i="11"/>
  <c r="Q28" i="11" s="1"/>
  <c r="U27" i="11"/>
  <c r="P27" i="11"/>
  <c r="O27" i="11"/>
  <c r="D27" i="11"/>
  <c r="Q27" i="11" s="1"/>
  <c r="U26" i="11"/>
  <c r="P26" i="11"/>
  <c r="O26" i="11"/>
  <c r="D26" i="11"/>
  <c r="Q26" i="11" s="1"/>
  <c r="U25" i="11"/>
  <c r="P25" i="11"/>
  <c r="O25" i="11"/>
  <c r="D25" i="11"/>
  <c r="Q25" i="11" s="1"/>
  <c r="G14" i="11"/>
  <c r="D52" i="11" s="1"/>
  <c r="D14" i="11"/>
  <c r="G13" i="11"/>
  <c r="I83" i="11" s="1"/>
  <c r="D13" i="11"/>
  <c r="G12" i="11"/>
  <c r="G87" i="11" s="1"/>
  <c r="D12" i="11"/>
  <c r="P93" i="10"/>
  <c r="B93" i="10"/>
  <c r="U93" i="10" s="1"/>
  <c r="W91" i="10"/>
  <c r="U88" i="10"/>
  <c r="P88" i="10"/>
  <c r="O88" i="10"/>
  <c r="U87" i="10"/>
  <c r="P87" i="10"/>
  <c r="O87" i="10"/>
  <c r="U86" i="10"/>
  <c r="P86" i="10"/>
  <c r="O86" i="10"/>
  <c r="G86" i="10"/>
  <c r="D86" i="10"/>
  <c r="U85" i="10"/>
  <c r="P85" i="10"/>
  <c r="O85" i="10"/>
  <c r="G85" i="10"/>
  <c r="D85" i="10"/>
  <c r="U84" i="10"/>
  <c r="P84" i="10"/>
  <c r="O84" i="10"/>
  <c r="G84" i="10"/>
  <c r="D84" i="10"/>
  <c r="U83" i="10"/>
  <c r="P83" i="10"/>
  <c r="O83" i="10"/>
  <c r="G83" i="10"/>
  <c r="D83" i="10"/>
  <c r="U82" i="10"/>
  <c r="P82" i="10"/>
  <c r="O82" i="10"/>
  <c r="G82" i="10"/>
  <c r="D82" i="10"/>
  <c r="U81" i="10"/>
  <c r="P81" i="10"/>
  <c r="O81" i="10"/>
  <c r="G81" i="10"/>
  <c r="D81" i="10"/>
  <c r="U80" i="10"/>
  <c r="P80" i="10"/>
  <c r="O80" i="10"/>
  <c r="G80" i="10"/>
  <c r="D80" i="10"/>
  <c r="U79" i="10"/>
  <c r="P79" i="10"/>
  <c r="O79" i="10"/>
  <c r="G79" i="10"/>
  <c r="D79" i="10"/>
  <c r="U78" i="10"/>
  <c r="P78" i="10"/>
  <c r="O78" i="10"/>
  <c r="G78" i="10"/>
  <c r="D78" i="10"/>
  <c r="U77" i="10"/>
  <c r="P77" i="10"/>
  <c r="O77" i="10"/>
  <c r="G77" i="10"/>
  <c r="D77" i="10"/>
  <c r="U76" i="10"/>
  <c r="P76" i="10"/>
  <c r="O76" i="10"/>
  <c r="G76" i="10"/>
  <c r="D76" i="10"/>
  <c r="U75" i="10"/>
  <c r="P75" i="10"/>
  <c r="O75" i="10"/>
  <c r="G75" i="10"/>
  <c r="D75" i="10"/>
  <c r="U74" i="10"/>
  <c r="P74" i="10"/>
  <c r="O74" i="10"/>
  <c r="G74" i="10"/>
  <c r="D74" i="10"/>
  <c r="U73" i="10"/>
  <c r="P73" i="10"/>
  <c r="O73" i="10"/>
  <c r="G73" i="10"/>
  <c r="D73" i="10"/>
  <c r="U72" i="10"/>
  <c r="P72" i="10"/>
  <c r="O72" i="10"/>
  <c r="G72" i="10"/>
  <c r="D72" i="10"/>
  <c r="U71" i="10"/>
  <c r="P71" i="10"/>
  <c r="O71" i="10"/>
  <c r="G71" i="10"/>
  <c r="D71" i="10"/>
  <c r="U70" i="10"/>
  <c r="P70" i="10"/>
  <c r="O70" i="10"/>
  <c r="G70" i="10"/>
  <c r="D70" i="10"/>
  <c r="U69" i="10"/>
  <c r="P69" i="10"/>
  <c r="O69" i="10"/>
  <c r="G69" i="10"/>
  <c r="D69" i="10"/>
  <c r="U68" i="10"/>
  <c r="P68" i="10"/>
  <c r="O68" i="10"/>
  <c r="G68" i="10"/>
  <c r="D68" i="10"/>
  <c r="U67" i="10"/>
  <c r="P67" i="10"/>
  <c r="O67" i="10"/>
  <c r="G67" i="10"/>
  <c r="D67" i="10"/>
  <c r="U66" i="10"/>
  <c r="P66" i="10"/>
  <c r="O66" i="10"/>
  <c r="G66" i="10"/>
  <c r="D66" i="10"/>
  <c r="U65" i="10"/>
  <c r="P65" i="10"/>
  <c r="O65" i="10"/>
  <c r="G65" i="10"/>
  <c r="D65" i="10"/>
  <c r="U64" i="10"/>
  <c r="P64" i="10"/>
  <c r="O64" i="10"/>
  <c r="G64" i="10"/>
  <c r="D64" i="10"/>
  <c r="U63" i="10"/>
  <c r="P63" i="10"/>
  <c r="O63" i="10"/>
  <c r="G63" i="10"/>
  <c r="D63" i="10"/>
  <c r="U62" i="10"/>
  <c r="P62" i="10"/>
  <c r="O62" i="10"/>
  <c r="G62" i="10"/>
  <c r="D62" i="10"/>
  <c r="U61" i="10"/>
  <c r="P61" i="10"/>
  <c r="O61" i="10"/>
  <c r="G61" i="10"/>
  <c r="D61" i="10"/>
  <c r="U60" i="10"/>
  <c r="P60" i="10"/>
  <c r="O60" i="10"/>
  <c r="G60" i="10"/>
  <c r="D60" i="10"/>
  <c r="U59" i="10"/>
  <c r="P59" i="10"/>
  <c r="O59" i="10"/>
  <c r="G59" i="10"/>
  <c r="D59" i="10"/>
  <c r="U54" i="10"/>
  <c r="P54" i="10"/>
  <c r="O54" i="10"/>
  <c r="U53" i="10"/>
  <c r="P53" i="10"/>
  <c r="O53" i="10"/>
  <c r="U52" i="10"/>
  <c r="P52" i="10"/>
  <c r="O52" i="10"/>
  <c r="D52" i="10"/>
  <c r="Q52" i="10" s="1"/>
  <c r="U51" i="10"/>
  <c r="P51" i="10"/>
  <c r="O51" i="10"/>
  <c r="D51" i="10"/>
  <c r="Q51" i="10" s="1"/>
  <c r="U50" i="10"/>
  <c r="P50" i="10"/>
  <c r="O50" i="10"/>
  <c r="D50" i="10"/>
  <c r="Q50" i="10" s="1"/>
  <c r="U49" i="10"/>
  <c r="P49" i="10"/>
  <c r="O49" i="10"/>
  <c r="D49" i="10"/>
  <c r="Q49" i="10" s="1"/>
  <c r="U48" i="10"/>
  <c r="P48" i="10"/>
  <c r="O48" i="10"/>
  <c r="D48" i="10"/>
  <c r="Q48" i="10" s="1"/>
  <c r="U47" i="10"/>
  <c r="P47" i="10"/>
  <c r="O47" i="10"/>
  <c r="D47" i="10"/>
  <c r="Q47" i="10" s="1"/>
  <c r="U46" i="10"/>
  <c r="P46" i="10"/>
  <c r="O46" i="10"/>
  <c r="D46" i="10"/>
  <c r="Q46" i="10" s="1"/>
  <c r="U45" i="10"/>
  <c r="P45" i="10"/>
  <c r="O45" i="10"/>
  <c r="D45" i="10"/>
  <c r="Q45" i="10" s="1"/>
  <c r="U44" i="10"/>
  <c r="P44" i="10"/>
  <c r="O44" i="10"/>
  <c r="D44" i="10"/>
  <c r="Q44" i="10" s="1"/>
  <c r="U43" i="10"/>
  <c r="P43" i="10"/>
  <c r="O43" i="10"/>
  <c r="D43" i="10"/>
  <c r="Q43" i="10" s="1"/>
  <c r="U42" i="10"/>
  <c r="P42" i="10"/>
  <c r="O42" i="10"/>
  <c r="D42" i="10"/>
  <c r="Q42" i="10" s="1"/>
  <c r="U41" i="10"/>
  <c r="P41" i="10"/>
  <c r="O41" i="10"/>
  <c r="D41" i="10"/>
  <c r="Q41" i="10" s="1"/>
  <c r="U40" i="10"/>
  <c r="P40" i="10"/>
  <c r="O40" i="10"/>
  <c r="D40" i="10"/>
  <c r="Q40" i="10" s="1"/>
  <c r="U39" i="10"/>
  <c r="P39" i="10"/>
  <c r="O39" i="10"/>
  <c r="D39" i="10"/>
  <c r="Q39" i="10" s="1"/>
  <c r="U38" i="10"/>
  <c r="P38" i="10"/>
  <c r="O38" i="10"/>
  <c r="D38" i="10"/>
  <c r="Q38" i="10" s="1"/>
  <c r="U37" i="10"/>
  <c r="P37" i="10"/>
  <c r="O37" i="10"/>
  <c r="D37" i="10"/>
  <c r="Q37" i="10" s="1"/>
  <c r="U36" i="10"/>
  <c r="P36" i="10"/>
  <c r="O36" i="10"/>
  <c r="D36" i="10"/>
  <c r="Q36" i="10" s="1"/>
  <c r="U35" i="10"/>
  <c r="P35" i="10"/>
  <c r="O35" i="10"/>
  <c r="D35" i="10"/>
  <c r="Q35" i="10" s="1"/>
  <c r="U34" i="10"/>
  <c r="P34" i="10"/>
  <c r="O34" i="10"/>
  <c r="D34" i="10"/>
  <c r="Q34" i="10" s="1"/>
  <c r="U33" i="10"/>
  <c r="P33" i="10"/>
  <c r="O33" i="10"/>
  <c r="D33" i="10"/>
  <c r="Q33" i="10" s="1"/>
  <c r="U32" i="10"/>
  <c r="P32" i="10"/>
  <c r="O32" i="10"/>
  <c r="D32" i="10"/>
  <c r="Q32" i="10" s="1"/>
  <c r="U31" i="10"/>
  <c r="P31" i="10"/>
  <c r="O31" i="10"/>
  <c r="D31" i="10"/>
  <c r="Q31" i="10" s="1"/>
  <c r="U30" i="10"/>
  <c r="P30" i="10"/>
  <c r="O30" i="10"/>
  <c r="D30" i="10"/>
  <c r="Q30" i="10" s="1"/>
  <c r="U29" i="10"/>
  <c r="P29" i="10"/>
  <c r="O29" i="10"/>
  <c r="D29" i="10"/>
  <c r="Q29" i="10" s="1"/>
  <c r="U28" i="10"/>
  <c r="P28" i="10"/>
  <c r="O28" i="10"/>
  <c r="D28" i="10"/>
  <c r="Q28" i="10" s="1"/>
  <c r="U27" i="10"/>
  <c r="P27" i="10"/>
  <c r="O27" i="10"/>
  <c r="D27" i="10"/>
  <c r="Q27" i="10" s="1"/>
  <c r="U26" i="10"/>
  <c r="P26" i="10"/>
  <c r="O26" i="10"/>
  <c r="D26" i="10"/>
  <c r="Q26" i="10" s="1"/>
  <c r="U25" i="10"/>
  <c r="P25" i="10"/>
  <c r="O25" i="10"/>
  <c r="D25" i="10"/>
  <c r="Q25" i="10" s="1"/>
  <c r="G14" i="10"/>
  <c r="D53" i="10" s="1"/>
  <c r="Q53" i="10" s="1"/>
  <c r="D14" i="10"/>
  <c r="G13" i="10"/>
  <c r="I83" i="10" s="1"/>
  <c r="D13" i="10"/>
  <c r="G12" i="10"/>
  <c r="D12" i="10"/>
  <c r="P93" i="9"/>
  <c r="B93" i="9"/>
  <c r="W91" i="9"/>
  <c r="U88" i="9"/>
  <c r="P88" i="9"/>
  <c r="O88" i="9"/>
  <c r="U87" i="9"/>
  <c r="P87" i="9"/>
  <c r="O87" i="9"/>
  <c r="U86" i="9"/>
  <c r="P86" i="9"/>
  <c r="O86" i="9"/>
  <c r="G86" i="9"/>
  <c r="D86" i="9"/>
  <c r="U85" i="9"/>
  <c r="P85" i="9"/>
  <c r="O85" i="9"/>
  <c r="G85" i="9"/>
  <c r="D85" i="9"/>
  <c r="U84" i="9"/>
  <c r="P84" i="9"/>
  <c r="O84" i="9"/>
  <c r="G84" i="9"/>
  <c r="D84" i="9"/>
  <c r="U83" i="9"/>
  <c r="P83" i="9"/>
  <c r="O83" i="9"/>
  <c r="G83" i="9"/>
  <c r="D83" i="9"/>
  <c r="U82" i="9"/>
  <c r="P82" i="9"/>
  <c r="O82" i="9"/>
  <c r="G82" i="9"/>
  <c r="D82" i="9"/>
  <c r="U81" i="9"/>
  <c r="P81" i="9"/>
  <c r="O81" i="9"/>
  <c r="G81" i="9"/>
  <c r="D81" i="9"/>
  <c r="U80" i="9"/>
  <c r="P80" i="9"/>
  <c r="O80" i="9"/>
  <c r="G80" i="9"/>
  <c r="D80" i="9"/>
  <c r="U79" i="9"/>
  <c r="P79" i="9"/>
  <c r="O79" i="9"/>
  <c r="G79" i="9"/>
  <c r="D79" i="9"/>
  <c r="U78" i="9"/>
  <c r="P78" i="9"/>
  <c r="O78" i="9"/>
  <c r="G78" i="9"/>
  <c r="D78" i="9"/>
  <c r="U77" i="9"/>
  <c r="P77" i="9"/>
  <c r="O77" i="9"/>
  <c r="G77" i="9"/>
  <c r="D77" i="9"/>
  <c r="U76" i="9"/>
  <c r="P76" i="9"/>
  <c r="O76" i="9"/>
  <c r="G76" i="9"/>
  <c r="D76" i="9"/>
  <c r="U75" i="9"/>
  <c r="P75" i="9"/>
  <c r="O75" i="9"/>
  <c r="G75" i="9"/>
  <c r="D75" i="9"/>
  <c r="U74" i="9"/>
  <c r="P74" i="9"/>
  <c r="O74" i="9"/>
  <c r="G74" i="9"/>
  <c r="D74" i="9"/>
  <c r="U73" i="9"/>
  <c r="P73" i="9"/>
  <c r="O73" i="9"/>
  <c r="G73" i="9"/>
  <c r="D73" i="9"/>
  <c r="U72" i="9"/>
  <c r="P72" i="9"/>
  <c r="O72" i="9"/>
  <c r="G72" i="9"/>
  <c r="D72" i="9"/>
  <c r="U71" i="9"/>
  <c r="P71" i="9"/>
  <c r="O71" i="9"/>
  <c r="G71" i="9"/>
  <c r="D71" i="9"/>
  <c r="U70" i="9"/>
  <c r="P70" i="9"/>
  <c r="O70" i="9"/>
  <c r="G70" i="9"/>
  <c r="D70" i="9"/>
  <c r="U69" i="9"/>
  <c r="P69" i="9"/>
  <c r="O69" i="9"/>
  <c r="G69" i="9"/>
  <c r="D69" i="9"/>
  <c r="U68" i="9"/>
  <c r="P68" i="9"/>
  <c r="O68" i="9"/>
  <c r="G68" i="9"/>
  <c r="D68" i="9"/>
  <c r="U67" i="9"/>
  <c r="P67" i="9"/>
  <c r="O67" i="9"/>
  <c r="G67" i="9"/>
  <c r="D67" i="9"/>
  <c r="U66" i="9"/>
  <c r="P66" i="9"/>
  <c r="O66" i="9"/>
  <c r="G66" i="9"/>
  <c r="D66" i="9"/>
  <c r="U65" i="9"/>
  <c r="P65" i="9"/>
  <c r="O65" i="9"/>
  <c r="G65" i="9"/>
  <c r="D65" i="9"/>
  <c r="U64" i="9"/>
  <c r="P64" i="9"/>
  <c r="O64" i="9"/>
  <c r="G64" i="9"/>
  <c r="D64" i="9"/>
  <c r="U63" i="9"/>
  <c r="P63" i="9"/>
  <c r="O63" i="9"/>
  <c r="G63" i="9"/>
  <c r="D63" i="9"/>
  <c r="U62" i="9"/>
  <c r="P62" i="9"/>
  <c r="O62" i="9"/>
  <c r="G62" i="9"/>
  <c r="D62" i="9"/>
  <c r="U61" i="9"/>
  <c r="P61" i="9"/>
  <c r="O61" i="9"/>
  <c r="G61" i="9"/>
  <c r="D61" i="9"/>
  <c r="U60" i="9"/>
  <c r="P60" i="9"/>
  <c r="O60" i="9"/>
  <c r="G60" i="9"/>
  <c r="D60" i="9"/>
  <c r="U59" i="9"/>
  <c r="P59" i="9"/>
  <c r="O59" i="9"/>
  <c r="G59" i="9"/>
  <c r="D59" i="9"/>
  <c r="U54" i="9"/>
  <c r="P54" i="9"/>
  <c r="O54" i="9"/>
  <c r="U53" i="9"/>
  <c r="P53" i="9"/>
  <c r="O53" i="9"/>
  <c r="U52" i="9"/>
  <c r="P52" i="9"/>
  <c r="O52" i="9"/>
  <c r="D52" i="9"/>
  <c r="Q52" i="9" s="1"/>
  <c r="U51" i="9"/>
  <c r="P51" i="9"/>
  <c r="O51" i="9"/>
  <c r="D51" i="9"/>
  <c r="Q51" i="9" s="1"/>
  <c r="U50" i="9"/>
  <c r="P50" i="9"/>
  <c r="O50" i="9"/>
  <c r="D50" i="9"/>
  <c r="Q50" i="9" s="1"/>
  <c r="U49" i="9"/>
  <c r="P49" i="9"/>
  <c r="O49" i="9"/>
  <c r="D49" i="9"/>
  <c r="Q49" i="9" s="1"/>
  <c r="U48" i="9"/>
  <c r="P48" i="9"/>
  <c r="O48" i="9"/>
  <c r="D48" i="9"/>
  <c r="Q48" i="9" s="1"/>
  <c r="U47" i="9"/>
  <c r="P47" i="9"/>
  <c r="O47" i="9"/>
  <c r="D47" i="9"/>
  <c r="Q47" i="9" s="1"/>
  <c r="U46" i="9"/>
  <c r="P46" i="9"/>
  <c r="O46" i="9"/>
  <c r="D46" i="9"/>
  <c r="Q46" i="9" s="1"/>
  <c r="U45" i="9"/>
  <c r="P45" i="9"/>
  <c r="O45" i="9"/>
  <c r="D45" i="9"/>
  <c r="Q45" i="9" s="1"/>
  <c r="U44" i="9"/>
  <c r="P44" i="9"/>
  <c r="O44" i="9"/>
  <c r="D44" i="9"/>
  <c r="Q44" i="9" s="1"/>
  <c r="U43" i="9"/>
  <c r="P43" i="9"/>
  <c r="O43" i="9"/>
  <c r="D43" i="9"/>
  <c r="Q43" i="9" s="1"/>
  <c r="U42" i="9"/>
  <c r="P42" i="9"/>
  <c r="O42" i="9"/>
  <c r="D42" i="9"/>
  <c r="Q42" i="9" s="1"/>
  <c r="U41" i="9"/>
  <c r="P41" i="9"/>
  <c r="O41" i="9"/>
  <c r="D41" i="9"/>
  <c r="Q41" i="9" s="1"/>
  <c r="U40" i="9"/>
  <c r="P40" i="9"/>
  <c r="O40" i="9"/>
  <c r="D40" i="9"/>
  <c r="Q40" i="9" s="1"/>
  <c r="U39" i="9"/>
  <c r="P39" i="9"/>
  <c r="O39" i="9"/>
  <c r="D39" i="9"/>
  <c r="Q39" i="9" s="1"/>
  <c r="U38" i="9"/>
  <c r="P38" i="9"/>
  <c r="O38" i="9"/>
  <c r="D38" i="9"/>
  <c r="Q38" i="9" s="1"/>
  <c r="U37" i="9"/>
  <c r="P37" i="9"/>
  <c r="O37" i="9"/>
  <c r="D37" i="9"/>
  <c r="Q37" i="9" s="1"/>
  <c r="U36" i="9"/>
  <c r="P36" i="9"/>
  <c r="O36" i="9"/>
  <c r="D36" i="9"/>
  <c r="Q36" i="9" s="1"/>
  <c r="U35" i="9"/>
  <c r="P35" i="9"/>
  <c r="O35" i="9"/>
  <c r="D35" i="9"/>
  <c r="Q35" i="9" s="1"/>
  <c r="U34" i="9"/>
  <c r="P34" i="9"/>
  <c r="O34" i="9"/>
  <c r="D34" i="9"/>
  <c r="Q34" i="9" s="1"/>
  <c r="U33" i="9"/>
  <c r="P33" i="9"/>
  <c r="O33" i="9"/>
  <c r="D33" i="9"/>
  <c r="Q33" i="9" s="1"/>
  <c r="U32" i="9"/>
  <c r="P32" i="9"/>
  <c r="O32" i="9"/>
  <c r="D32" i="9"/>
  <c r="Q32" i="9" s="1"/>
  <c r="U31" i="9"/>
  <c r="P31" i="9"/>
  <c r="O31" i="9"/>
  <c r="D31" i="9"/>
  <c r="Q31" i="9" s="1"/>
  <c r="U30" i="9"/>
  <c r="P30" i="9"/>
  <c r="O30" i="9"/>
  <c r="D30" i="9"/>
  <c r="Q30" i="9" s="1"/>
  <c r="U29" i="9"/>
  <c r="P29" i="9"/>
  <c r="O29" i="9"/>
  <c r="D29" i="9"/>
  <c r="Q29" i="9" s="1"/>
  <c r="U28" i="9"/>
  <c r="P28" i="9"/>
  <c r="O28" i="9"/>
  <c r="D28" i="9"/>
  <c r="Q28" i="9" s="1"/>
  <c r="U27" i="9"/>
  <c r="P27" i="9"/>
  <c r="O27" i="9"/>
  <c r="D27" i="9"/>
  <c r="Q27" i="9" s="1"/>
  <c r="U26" i="9"/>
  <c r="P26" i="9"/>
  <c r="O26" i="9"/>
  <c r="D26" i="9"/>
  <c r="Q26" i="9" s="1"/>
  <c r="U25" i="9"/>
  <c r="P25" i="9"/>
  <c r="O25" i="9"/>
  <c r="D25" i="9"/>
  <c r="Q25" i="9" s="1"/>
  <c r="G14" i="9"/>
  <c r="D56" i="9" s="1"/>
  <c r="D14" i="9"/>
  <c r="G13" i="9"/>
  <c r="D90" i="9" s="1"/>
  <c r="D13" i="9"/>
  <c r="G12" i="9"/>
  <c r="G88" i="9" s="1"/>
  <c r="D12" i="9"/>
  <c r="G15" i="6"/>
  <c r="D26" i="6" s="1"/>
  <c r="Q26" i="6" s="1"/>
  <c r="G14" i="6"/>
  <c r="G13" i="6"/>
  <c r="G60" i="6" s="1"/>
  <c r="D15" i="6"/>
  <c r="D14" i="6"/>
  <c r="D13" i="6"/>
  <c r="C8" i="1"/>
  <c r="C7" i="1"/>
  <c r="C6" i="1"/>
  <c r="C5" i="1"/>
  <c r="D18" i="1" s="1"/>
  <c r="W92" i="6"/>
  <c r="U26" i="6"/>
  <c r="D19" i="7"/>
  <c r="F19" i="7" s="1"/>
  <c r="O26" i="6"/>
  <c r="P26" i="6"/>
  <c r="O27" i="6"/>
  <c r="P27" i="6"/>
  <c r="U27" i="6"/>
  <c r="O28" i="6"/>
  <c r="P28" i="6"/>
  <c r="U28" i="6"/>
  <c r="O29" i="6"/>
  <c r="P29" i="6"/>
  <c r="U29" i="6"/>
  <c r="O30" i="6"/>
  <c r="P30" i="6"/>
  <c r="U30" i="6"/>
  <c r="O31" i="6"/>
  <c r="P31" i="6"/>
  <c r="U31" i="6"/>
  <c r="O32" i="6"/>
  <c r="P32" i="6"/>
  <c r="U32" i="6"/>
  <c r="O33" i="6"/>
  <c r="P33" i="6"/>
  <c r="U33" i="6"/>
  <c r="O34" i="6"/>
  <c r="P34" i="6"/>
  <c r="U34" i="6"/>
  <c r="O35" i="6"/>
  <c r="P35" i="6"/>
  <c r="U35" i="6"/>
  <c r="O36" i="6"/>
  <c r="P36" i="6"/>
  <c r="U36" i="6"/>
  <c r="O37" i="6"/>
  <c r="P37" i="6"/>
  <c r="U37" i="6"/>
  <c r="O38" i="6"/>
  <c r="P38" i="6"/>
  <c r="U38" i="6"/>
  <c r="O39" i="6"/>
  <c r="P39" i="6"/>
  <c r="U39" i="6"/>
  <c r="O40" i="6"/>
  <c r="P40" i="6"/>
  <c r="U40" i="6"/>
  <c r="O41" i="6"/>
  <c r="P41" i="6"/>
  <c r="U41" i="6"/>
  <c r="O42" i="6"/>
  <c r="P42" i="6"/>
  <c r="U42" i="6"/>
  <c r="O43" i="6"/>
  <c r="P43" i="6"/>
  <c r="U43" i="6"/>
  <c r="O44" i="6"/>
  <c r="P44" i="6"/>
  <c r="U44" i="6"/>
  <c r="O45" i="6"/>
  <c r="P45" i="6"/>
  <c r="U45" i="6"/>
  <c r="O46" i="6"/>
  <c r="P46" i="6"/>
  <c r="U46" i="6"/>
  <c r="O47" i="6"/>
  <c r="P47" i="6"/>
  <c r="U47" i="6"/>
  <c r="O48" i="6"/>
  <c r="P48" i="6"/>
  <c r="U48" i="6"/>
  <c r="O49" i="6"/>
  <c r="P49" i="6"/>
  <c r="U49" i="6"/>
  <c r="O50" i="6"/>
  <c r="P50" i="6"/>
  <c r="U50" i="6"/>
  <c r="O51" i="6"/>
  <c r="P51" i="6"/>
  <c r="U51" i="6"/>
  <c r="O52" i="6"/>
  <c r="P52" i="6"/>
  <c r="U52" i="6"/>
  <c r="O53" i="6"/>
  <c r="P53" i="6"/>
  <c r="U53" i="6"/>
  <c r="O54" i="6"/>
  <c r="P54" i="6"/>
  <c r="U54" i="6"/>
  <c r="O55" i="6"/>
  <c r="P55" i="6"/>
  <c r="U55" i="6"/>
  <c r="O60" i="6"/>
  <c r="P60" i="6"/>
  <c r="U60" i="6"/>
  <c r="O61" i="6"/>
  <c r="P61" i="6"/>
  <c r="U61" i="6"/>
  <c r="O62" i="6"/>
  <c r="P62" i="6"/>
  <c r="U62" i="6"/>
  <c r="O63" i="6"/>
  <c r="P63" i="6"/>
  <c r="U63" i="6"/>
  <c r="O64" i="6"/>
  <c r="P64" i="6"/>
  <c r="U64" i="6"/>
  <c r="O65" i="6"/>
  <c r="P65" i="6"/>
  <c r="U65" i="6"/>
  <c r="O66" i="6"/>
  <c r="P66" i="6"/>
  <c r="U66" i="6"/>
  <c r="O67" i="6"/>
  <c r="P67" i="6"/>
  <c r="U67" i="6"/>
  <c r="O68" i="6"/>
  <c r="P68" i="6"/>
  <c r="U68" i="6"/>
  <c r="O69" i="6"/>
  <c r="P69" i="6"/>
  <c r="U69" i="6"/>
  <c r="O70" i="6"/>
  <c r="P70" i="6"/>
  <c r="U70" i="6"/>
  <c r="O71" i="6"/>
  <c r="P71" i="6"/>
  <c r="U71" i="6"/>
  <c r="O72" i="6"/>
  <c r="P72" i="6"/>
  <c r="U72" i="6"/>
  <c r="O73" i="6"/>
  <c r="P73" i="6"/>
  <c r="U73" i="6"/>
  <c r="O74" i="6"/>
  <c r="P74" i="6"/>
  <c r="U74" i="6"/>
  <c r="O75" i="6"/>
  <c r="P75" i="6"/>
  <c r="U75" i="6"/>
  <c r="O76" i="6"/>
  <c r="P76" i="6"/>
  <c r="U76" i="6"/>
  <c r="O77" i="6"/>
  <c r="P77" i="6"/>
  <c r="U77" i="6"/>
  <c r="O78" i="6"/>
  <c r="P78" i="6"/>
  <c r="U78" i="6"/>
  <c r="O79" i="6"/>
  <c r="P79" i="6"/>
  <c r="U79" i="6"/>
  <c r="O80" i="6"/>
  <c r="P80" i="6"/>
  <c r="U80" i="6"/>
  <c r="O81" i="6"/>
  <c r="P81" i="6"/>
  <c r="U81" i="6"/>
  <c r="O82" i="6"/>
  <c r="P82" i="6"/>
  <c r="U82" i="6"/>
  <c r="O83" i="6"/>
  <c r="P83" i="6"/>
  <c r="U83" i="6"/>
  <c r="O84" i="6"/>
  <c r="P84" i="6"/>
  <c r="U84" i="6"/>
  <c r="O85" i="6"/>
  <c r="P85" i="6"/>
  <c r="U85" i="6"/>
  <c r="O86" i="6"/>
  <c r="P86" i="6"/>
  <c r="U86" i="6"/>
  <c r="O87" i="6"/>
  <c r="P87" i="6"/>
  <c r="U87" i="6"/>
  <c r="O88" i="6"/>
  <c r="P88" i="6"/>
  <c r="U88" i="6"/>
  <c r="O89" i="6"/>
  <c r="P89" i="6"/>
  <c r="U89" i="6"/>
  <c r="B94" i="6"/>
  <c r="O94" i="6" s="1"/>
  <c r="P94" i="6"/>
  <c r="D20" i="7"/>
  <c r="F20" i="7" s="1"/>
  <c r="D21" i="7"/>
  <c r="F21"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34" i="7"/>
  <c r="F34" i="7" s="1"/>
  <c r="D35" i="7"/>
  <c r="F35" i="7" s="1"/>
  <c r="D36" i="7"/>
  <c r="F36" i="7" s="1"/>
  <c r="D37" i="7"/>
  <c r="F37" i="7" s="1"/>
  <c r="D38" i="7"/>
  <c r="F38" i="7" s="1"/>
  <c r="D39" i="7"/>
  <c r="F39" i="7" s="1"/>
  <c r="D40" i="7"/>
  <c r="F40" i="7" s="1"/>
  <c r="D41" i="7"/>
  <c r="F41" i="7" s="1"/>
  <c r="D42" i="7"/>
  <c r="F42" i="7" s="1"/>
  <c r="D43" i="7"/>
  <c r="F43" i="7" s="1"/>
  <c r="D44" i="7"/>
  <c r="F44" i="7" s="1"/>
  <c r="D45" i="7"/>
  <c r="F45" i="7" s="1"/>
  <c r="D46" i="7"/>
  <c r="F46" i="7" s="1"/>
  <c r="D47" i="7"/>
  <c r="F47" i="7" s="1"/>
  <c r="D48" i="7"/>
  <c r="F48" i="7" s="1"/>
  <c r="D76" i="23"/>
  <c r="V42" i="28"/>
  <c r="D68" i="29"/>
  <c r="D75" i="33"/>
  <c r="O93" i="39"/>
  <c r="U93" i="39"/>
  <c r="U93" i="38"/>
  <c r="O93" i="38"/>
  <c r="U93" i="37"/>
  <c r="O93" i="37"/>
  <c r="U93" i="36"/>
  <c r="O93" i="36"/>
  <c r="O93" i="35"/>
  <c r="O93" i="34"/>
  <c r="U93" i="34"/>
  <c r="U93" i="33"/>
  <c r="O93" i="33"/>
  <c r="U93" i="32"/>
  <c r="O93" i="32"/>
  <c r="V40" i="32"/>
  <c r="U93" i="31"/>
  <c r="O93" i="29"/>
  <c r="I87" i="29"/>
  <c r="I84" i="29"/>
  <c r="D88" i="29"/>
  <c r="I62" i="29"/>
  <c r="U93" i="29"/>
  <c r="I59" i="29"/>
  <c r="U93" i="28"/>
  <c r="O93" i="28"/>
  <c r="V72" i="28"/>
  <c r="V63" i="28"/>
  <c r="U93" i="27"/>
  <c r="O93" i="27"/>
  <c r="O93" i="26"/>
  <c r="U93" i="26"/>
  <c r="O93" i="25"/>
  <c r="I71" i="25"/>
  <c r="U93" i="24"/>
  <c r="O93" i="23"/>
  <c r="I71" i="23"/>
  <c r="I63" i="23"/>
  <c r="I66" i="23"/>
  <c r="U93" i="22"/>
  <c r="O93" i="22"/>
  <c r="I67" i="22"/>
  <c r="U93" i="21"/>
  <c r="O93" i="21"/>
  <c r="U93" i="20"/>
  <c r="U93" i="19"/>
  <c r="O93" i="19"/>
  <c r="U93" i="18"/>
  <c r="O93" i="18"/>
  <c r="U93" i="17"/>
  <c r="I83" i="17"/>
  <c r="I88" i="17"/>
  <c r="I59" i="17"/>
  <c r="O93" i="17"/>
  <c r="O93" i="16"/>
  <c r="U93" i="16"/>
  <c r="U93" i="15"/>
  <c r="U93" i="9"/>
  <c r="O93" i="9"/>
  <c r="G87" i="9"/>
  <c r="D53" i="9"/>
  <c r="Q53" i="9" s="1"/>
  <c r="D87" i="9"/>
  <c r="V87" i="14" l="1"/>
  <c r="G90" i="25"/>
  <c r="V71" i="18"/>
  <c r="G75" i="6"/>
  <c r="G88" i="29"/>
  <c r="V33" i="10"/>
  <c r="V66" i="28"/>
  <c r="V48" i="37"/>
  <c r="V73" i="28"/>
  <c r="V49" i="28"/>
  <c r="V29" i="28"/>
  <c r="V53" i="14"/>
  <c r="V53" i="32"/>
  <c r="V37" i="35"/>
  <c r="V68" i="22"/>
  <c r="V68" i="14"/>
  <c r="V69" i="19"/>
  <c r="V64" i="32"/>
  <c r="V76" i="35"/>
  <c r="V59" i="9"/>
  <c r="V80" i="14"/>
  <c r="V45" i="28"/>
  <c r="V76" i="28"/>
  <c r="V37" i="32"/>
  <c r="V83" i="32"/>
  <c r="V82" i="35"/>
  <c r="V80" i="37"/>
  <c r="V81" i="29"/>
  <c r="V36" i="28"/>
  <c r="O93" i="10"/>
  <c r="U93" i="30"/>
  <c r="D67" i="6"/>
  <c r="I60" i="6"/>
  <c r="I88" i="6"/>
  <c r="D93" i="10"/>
  <c r="Q93" i="10" s="1"/>
  <c r="W93" i="31"/>
  <c r="X93" i="31" s="1"/>
  <c r="O93" i="14"/>
  <c r="D93" i="30"/>
  <c r="M93" i="30" s="1"/>
  <c r="G86" i="6"/>
  <c r="W93" i="30"/>
  <c r="X93" i="30" s="1"/>
  <c r="W93" i="27"/>
  <c r="X93" i="27" s="1"/>
  <c r="W84" i="11"/>
  <c r="X84" i="11" s="1"/>
  <c r="W44" i="18"/>
  <c r="X44" i="18" s="1"/>
  <c r="W61" i="11"/>
  <c r="X61" i="11" s="1"/>
  <c r="V59" i="11"/>
  <c r="V79" i="21"/>
  <c r="E17" i="6"/>
  <c r="S83" i="6" s="1"/>
  <c r="V65" i="10"/>
  <c r="V65" i="19"/>
  <c r="V79" i="22"/>
  <c r="D23" i="1"/>
  <c r="V87" i="10"/>
  <c r="V50" i="10"/>
  <c r="D90" i="16"/>
  <c r="V44" i="19"/>
  <c r="G90" i="30"/>
  <c r="G74" i="37"/>
  <c r="D88" i="9"/>
  <c r="W62" i="11"/>
  <c r="X62" i="11" s="1"/>
  <c r="V28" i="6"/>
  <c r="V52" i="10"/>
  <c r="V83" i="10"/>
  <c r="V73" i="10"/>
  <c r="V70" i="18"/>
  <c r="V45" i="18"/>
  <c r="V70" i="19"/>
  <c r="V67" i="22"/>
  <c r="I76" i="25"/>
  <c r="V28" i="22"/>
  <c r="W86" i="10"/>
  <c r="X86" i="10" s="1"/>
  <c r="W60" i="13"/>
  <c r="X60" i="13" s="1"/>
  <c r="G86" i="37"/>
  <c r="W25" i="11"/>
  <c r="V75" i="10"/>
  <c r="V65" i="11"/>
  <c r="V77" i="18"/>
  <c r="V84" i="19"/>
  <c r="V80" i="6"/>
  <c r="V70" i="10"/>
  <c r="V35" i="10"/>
  <c r="V30" i="10"/>
  <c r="V48" i="18"/>
  <c r="V83" i="18"/>
  <c r="G87" i="37"/>
  <c r="I90" i="11"/>
  <c r="D22" i="1"/>
  <c r="I73" i="6"/>
  <c r="V93" i="10"/>
  <c r="V85" i="10"/>
  <c r="V48" i="10"/>
  <c r="V71" i="10"/>
  <c r="V81" i="10"/>
  <c r="V47" i="10"/>
  <c r="V69" i="10"/>
  <c r="V37" i="11"/>
  <c r="I64" i="15"/>
  <c r="K64" i="15" s="1"/>
  <c r="Q64" i="15" s="1"/>
  <c r="V40" i="18"/>
  <c r="V60" i="18"/>
  <c r="V93" i="19"/>
  <c r="V53" i="19"/>
  <c r="V78" i="22"/>
  <c r="V42" i="27"/>
  <c r="G90" i="37"/>
  <c r="D93" i="37"/>
  <c r="M93" i="37" s="1"/>
  <c r="D42" i="37"/>
  <c r="Q42" i="37" s="1"/>
  <c r="G66" i="33"/>
  <c r="V40" i="22"/>
  <c r="W43" i="6"/>
  <c r="X43" i="6" s="1"/>
  <c r="D37" i="1"/>
  <c r="I87" i="6"/>
  <c r="G88" i="10"/>
  <c r="W79" i="10"/>
  <c r="X79" i="10" s="1"/>
  <c r="V93" i="11"/>
  <c r="V72" i="10"/>
  <c r="V37" i="10"/>
  <c r="V38" i="10"/>
  <c r="V68" i="10"/>
  <c r="V36" i="10"/>
  <c r="V49" i="10"/>
  <c r="V78" i="18"/>
  <c r="V62" i="18"/>
  <c r="V73" i="18"/>
  <c r="V80" i="18"/>
  <c r="V45" i="19"/>
  <c r="V74" i="19"/>
  <c r="V80" i="19"/>
  <c r="V66" i="22"/>
  <c r="V93" i="22"/>
  <c r="G79" i="37"/>
  <c r="W63" i="18"/>
  <c r="X63" i="18" s="1"/>
  <c r="W66" i="24"/>
  <c r="X66" i="24" s="1"/>
  <c r="W64" i="18"/>
  <c r="X64" i="18" s="1"/>
  <c r="W60" i="21"/>
  <c r="X60" i="21" s="1"/>
  <c r="W35" i="22"/>
  <c r="X35" i="22" s="1"/>
  <c r="W40" i="23"/>
  <c r="X40" i="23" s="1"/>
  <c r="I84" i="9"/>
  <c r="K84" i="9" s="1"/>
  <c r="Q84" i="9" s="1"/>
  <c r="X25" i="11"/>
  <c r="V71" i="6"/>
  <c r="W67" i="9"/>
  <c r="X67" i="9" s="1"/>
  <c r="W29" i="11"/>
  <c r="X29" i="11" s="1"/>
  <c r="I59" i="9"/>
  <c r="K59" i="9" s="1"/>
  <c r="Q59" i="9" s="1"/>
  <c r="V73" i="9"/>
  <c r="V80" i="23"/>
  <c r="V83" i="13"/>
  <c r="V59" i="13"/>
  <c r="V84" i="13"/>
  <c r="V76" i="15"/>
  <c r="V43" i="15"/>
  <c r="V32" i="15"/>
  <c r="V79" i="16"/>
  <c r="V53" i="16"/>
  <c r="V28" i="16"/>
  <c r="V81" i="16"/>
  <c r="V87" i="16"/>
  <c r="V59" i="16"/>
  <c r="W73" i="17"/>
  <c r="X73" i="17" s="1"/>
  <c r="W49" i="17"/>
  <c r="X49" i="17" s="1"/>
  <c r="V35" i="25"/>
  <c r="V27" i="25"/>
  <c r="V71" i="25"/>
  <c r="V32" i="25"/>
  <c r="V80" i="25"/>
  <c r="V40" i="26"/>
  <c r="V84" i="26"/>
  <c r="D71" i="28"/>
  <c r="I73" i="28"/>
  <c r="I62" i="11"/>
  <c r="K62" i="11" s="1"/>
  <c r="Q62" i="11" s="1"/>
  <c r="V72" i="9"/>
  <c r="V41" i="9"/>
  <c r="V54" i="15"/>
  <c r="W82" i="17"/>
  <c r="X82" i="17" s="1"/>
  <c r="V53" i="26"/>
  <c r="D80" i="35"/>
  <c r="W75" i="14"/>
  <c r="X75" i="14" s="1"/>
  <c r="W78" i="14"/>
  <c r="X78" i="14" s="1"/>
  <c r="I83" i="15"/>
  <c r="K83" i="15" s="1"/>
  <c r="Q83" i="15" s="1"/>
  <c r="I84" i="15"/>
  <c r="K84" i="15" s="1"/>
  <c r="Q84" i="15" s="1"/>
  <c r="I69" i="15"/>
  <c r="K69" i="15" s="1"/>
  <c r="Q69" i="15" s="1"/>
  <c r="I79" i="15"/>
  <c r="K79" i="15" s="1"/>
  <c r="Q79" i="15" s="1"/>
  <c r="I72" i="15"/>
  <c r="K72" i="15" s="1"/>
  <c r="Q72" i="15" s="1"/>
  <c r="I61" i="15"/>
  <c r="K61" i="15" s="1"/>
  <c r="Q61" i="15" s="1"/>
  <c r="I79" i="16"/>
  <c r="K79" i="16" s="1"/>
  <c r="Q79" i="16" s="1"/>
  <c r="I76" i="16"/>
  <c r="K76" i="16" s="1"/>
  <c r="Q76" i="16" s="1"/>
  <c r="I60" i="16"/>
  <c r="K60" i="16" s="1"/>
  <c r="Q60" i="16" s="1"/>
  <c r="W73" i="18"/>
  <c r="X73" i="18" s="1"/>
  <c r="W70" i="18"/>
  <c r="X70" i="18" s="1"/>
  <c r="W30" i="18"/>
  <c r="X30" i="18" s="1"/>
  <c r="W68" i="18"/>
  <c r="X68" i="18" s="1"/>
  <c r="W65" i="18"/>
  <c r="X65" i="18" s="1"/>
  <c r="W59" i="18"/>
  <c r="X59" i="18" s="1"/>
  <c r="W33" i="18"/>
  <c r="X33" i="18" s="1"/>
  <c r="V63" i="21"/>
  <c r="V81" i="21"/>
  <c r="V82" i="21"/>
  <c r="V88" i="21"/>
  <c r="V35" i="22"/>
  <c r="V41" i="22"/>
  <c r="V54" i="22"/>
  <c r="V25" i="22"/>
  <c r="V86" i="22"/>
  <c r="V70" i="22"/>
  <c r="V75" i="22"/>
  <c r="V59" i="22"/>
  <c r="V88" i="22"/>
  <c r="V52" i="22"/>
  <c r="V73" i="22"/>
  <c r="V26" i="22"/>
  <c r="V44" i="22"/>
  <c r="V76" i="22"/>
  <c r="V82" i="22"/>
  <c r="V87" i="22"/>
  <c r="V71" i="22"/>
  <c r="V85" i="22"/>
  <c r="D93" i="23"/>
  <c r="Q93" i="23" s="1"/>
  <c r="G76" i="23"/>
  <c r="G88" i="23"/>
  <c r="D75" i="25"/>
  <c r="I90" i="25"/>
  <c r="I60" i="25"/>
  <c r="K60" i="25" s="1"/>
  <c r="Q60" i="25" s="1"/>
  <c r="I59" i="25"/>
  <c r="K59" i="25" s="1"/>
  <c r="Q59" i="25" s="1"/>
  <c r="I87" i="25"/>
  <c r="I88" i="25"/>
  <c r="I85" i="25"/>
  <c r="I79" i="26"/>
  <c r="I59" i="26"/>
  <c r="K59" i="26" s="1"/>
  <c r="Q59" i="26" s="1"/>
  <c r="D82" i="26"/>
  <c r="V80" i="27"/>
  <c r="V73" i="27"/>
  <c r="V33" i="27"/>
  <c r="V69" i="27"/>
  <c r="V59" i="27"/>
  <c r="V35" i="27"/>
  <c r="G68" i="30"/>
  <c r="G73" i="30"/>
  <c r="G83" i="33"/>
  <c r="G88" i="33"/>
  <c r="D93" i="33"/>
  <c r="G80" i="37"/>
  <c r="G82" i="37"/>
  <c r="G65" i="37"/>
  <c r="G81" i="37"/>
  <c r="G61" i="37"/>
  <c r="G83" i="37"/>
  <c r="G62" i="37"/>
  <c r="G85" i="37"/>
  <c r="G67" i="37"/>
  <c r="G76" i="37"/>
  <c r="G68" i="37"/>
  <c r="D38" i="1"/>
  <c r="D39" i="1"/>
  <c r="G88" i="6"/>
  <c r="W74" i="10"/>
  <c r="X74" i="10" s="1"/>
  <c r="W74" i="11"/>
  <c r="X74" i="11" s="1"/>
  <c r="W69" i="11"/>
  <c r="X69" i="11" s="1"/>
  <c r="I85" i="11"/>
  <c r="K85" i="11" s="1"/>
  <c r="Q85" i="11" s="1"/>
  <c r="I60" i="11"/>
  <c r="K60" i="11" s="1"/>
  <c r="Q60" i="11" s="1"/>
  <c r="V53" i="9"/>
  <c r="V87" i="9"/>
  <c r="V27" i="9"/>
  <c r="V76" i="10"/>
  <c r="V64" i="10"/>
  <c r="V42" i="10"/>
  <c r="V28" i="10"/>
  <c r="V53" i="10"/>
  <c r="V32" i="10"/>
  <c r="V79" i="10"/>
  <c r="V62" i="10"/>
  <c r="V45" i="10"/>
  <c r="V27" i="10"/>
  <c r="V66" i="10"/>
  <c r="V50" i="11"/>
  <c r="V67" i="15"/>
  <c r="I67" i="15"/>
  <c r="K67" i="15" s="1"/>
  <c r="Q67" i="15" s="1"/>
  <c r="I87" i="16"/>
  <c r="V68" i="16"/>
  <c r="V93" i="18"/>
  <c r="V52" i="18"/>
  <c r="V44" i="18"/>
  <c r="V39" i="18"/>
  <c r="V74" i="18"/>
  <c r="V64" i="18"/>
  <c r="W71" i="18"/>
  <c r="X71" i="18" s="1"/>
  <c r="V86" i="19"/>
  <c r="G90" i="19"/>
  <c r="V63" i="19"/>
  <c r="V64" i="19"/>
  <c r="V66" i="21"/>
  <c r="V61" i="22"/>
  <c r="V83" i="22"/>
  <c r="V72" i="24"/>
  <c r="V60" i="25"/>
  <c r="I73" i="25"/>
  <c r="I75" i="25"/>
  <c r="D88" i="26"/>
  <c r="V39" i="27"/>
  <c r="V72" i="27"/>
  <c r="G72" i="37"/>
  <c r="G78" i="37"/>
  <c r="G64" i="37"/>
  <c r="G84" i="34"/>
  <c r="D77" i="28"/>
  <c r="D76" i="25"/>
  <c r="V60" i="22"/>
  <c r="V38" i="22"/>
  <c r="V35" i="16"/>
  <c r="D68" i="6"/>
  <c r="D90" i="35"/>
  <c r="D84" i="35"/>
  <c r="D87" i="35"/>
  <c r="I59" i="35"/>
  <c r="K59" i="35" s="1"/>
  <c r="Q59" i="35" s="1"/>
  <c r="D70" i="35"/>
  <c r="D69" i="35"/>
  <c r="I72" i="35"/>
  <c r="I82" i="11"/>
  <c r="K82" i="11" s="1"/>
  <c r="Q82" i="11" s="1"/>
  <c r="V40" i="9"/>
  <c r="V49" i="16"/>
  <c r="V51" i="25"/>
  <c r="D60" i="6"/>
  <c r="D63" i="6"/>
  <c r="D64" i="6"/>
  <c r="D71" i="6"/>
  <c r="D72" i="6"/>
  <c r="V73" i="11"/>
  <c r="V43" i="11"/>
  <c r="V87" i="11"/>
  <c r="V64" i="11"/>
  <c r="V27" i="11"/>
  <c r="V49" i="11"/>
  <c r="V52" i="11"/>
  <c r="V78" i="11"/>
  <c r="V59" i="18"/>
  <c r="V86" i="18"/>
  <c r="V88" i="18"/>
  <c r="V72" i="18"/>
  <c r="V54" i="18"/>
  <c r="V81" i="18"/>
  <c r="V66" i="18"/>
  <c r="V75" i="18"/>
  <c r="V42" i="18"/>
  <c r="V46" i="18"/>
  <c r="V50" i="18"/>
  <c r="V61" i="18"/>
  <c r="V82" i="18"/>
  <c r="V84" i="18"/>
  <c r="V68" i="18"/>
  <c r="V53" i="18"/>
  <c r="V79" i="18"/>
  <c r="V63" i="18"/>
  <c r="V38" i="18"/>
  <c r="V43" i="18"/>
  <c r="V47" i="18"/>
  <c r="V51" i="18"/>
  <c r="V67" i="18"/>
  <c r="V75" i="19"/>
  <c r="V76" i="19"/>
  <c r="V60" i="19"/>
  <c r="V61" i="19"/>
  <c r="V43" i="19"/>
  <c r="V78" i="19"/>
  <c r="V48" i="19"/>
  <c r="V51" i="19"/>
  <c r="V49" i="19"/>
  <c r="V87" i="19"/>
  <c r="V88" i="19"/>
  <c r="V72" i="19"/>
  <c r="V54" i="19"/>
  <c r="V71" i="19"/>
  <c r="V47" i="19"/>
  <c r="V52" i="19"/>
  <c r="V82" i="19"/>
  <c r="V62" i="19"/>
  <c r="D93" i="20"/>
  <c r="M93" i="20" s="1"/>
  <c r="G88" i="20"/>
  <c r="V48" i="24"/>
  <c r="V87" i="24"/>
  <c r="V54" i="24"/>
  <c r="V52" i="24"/>
  <c r="V71" i="24"/>
  <c r="V66" i="24"/>
  <c r="D21" i="1"/>
  <c r="D28" i="1"/>
  <c r="I89" i="6"/>
  <c r="G90" i="9"/>
  <c r="W72" i="10"/>
  <c r="X72" i="10" s="1"/>
  <c r="W59" i="11"/>
  <c r="X59" i="11" s="1"/>
  <c r="W85" i="11"/>
  <c r="X85" i="11" s="1"/>
  <c r="I76" i="11"/>
  <c r="K76" i="11" s="1"/>
  <c r="Q76" i="11" s="1"/>
  <c r="V35" i="9"/>
  <c r="V70" i="9"/>
  <c r="V26" i="9"/>
  <c r="V74" i="10"/>
  <c r="V59" i="10"/>
  <c r="V39" i="10"/>
  <c r="V84" i="10"/>
  <c r="V44" i="10"/>
  <c r="V26" i="10"/>
  <c r="V77" i="10"/>
  <c r="V60" i="10"/>
  <c r="V41" i="10"/>
  <c r="V86" i="10"/>
  <c r="V54" i="10"/>
  <c r="V79" i="11"/>
  <c r="V93" i="13"/>
  <c r="I81" i="15"/>
  <c r="K81" i="15" s="1"/>
  <c r="Q81" i="15" s="1"/>
  <c r="I78" i="16"/>
  <c r="K78" i="16" s="1"/>
  <c r="Q78" i="16" s="1"/>
  <c r="V88" i="16"/>
  <c r="V49" i="18"/>
  <c r="V41" i="18"/>
  <c r="V65" i="18"/>
  <c r="V69" i="18"/>
  <c r="V76" i="18"/>
  <c r="W41" i="18"/>
  <c r="X41" i="18" s="1"/>
  <c r="W87" i="18"/>
  <c r="X87" i="18" s="1"/>
  <c r="V67" i="19"/>
  <c r="V66" i="19"/>
  <c r="V68" i="19"/>
  <c r="V83" i="19"/>
  <c r="V73" i="21"/>
  <c r="V63" i="22"/>
  <c r="V74" i="22"/>
  <c r="V88" i="24"/>
  <c r="V70" i="24"/>
  <c r="I72" i="25"/>
  <c r="I72" i="26"/>
  <c r="V37" i="27"/>
  <c r="V75" i="27"/>
  <c r="I79" i="35"/>
  <c r="G88" i="37"/>
  <c r="G71" i="37"/>
  <c r="G60" i="37"/>
  <c r="I69" i="35"/>
  <c r="G66" i="34"/>
  <c r="V29" i="18"/>
  <c r="V80" i="22"/>
  <c r="V48" i="22"/>
  <c r="W61" i="9"/>
  <c r="X61" i="9" s="1"/>
  <c r="W80" i="17"/>
  <c r="X80" i="17" s="1"/>
  <c r="W43" i="11"/>
  <c r="X43" i="11" s="1"/>
  <c r="W83" i="10"/>
  <c r="X83" i="10" s="1"/>
  <c r="V52" i="6"/>
  <c r="V87" i="6"/>
  <c r="V50" i="6"/>
  <c r="V69" i="6"/>
  <c r="V55" i="6"/>
  <c r="W86" i="13"/>
  <c r="X86" i="13" s="1"/>
  <c r="W75" i="13"/>
  <c r="X75" i="13" s="1"/>
  <c r="W70" i="13"/>
  <c r="X70" i="13" s="1"/>
  <c r="V61" i="17"/>
  <c r="V64" i="17"/>
  <c r="V87" i="17"/>
  <c r="V51" i="17"/>
  <c r="I74" i="19"/>
  <c r="K74" i="19" s="1"/>
  <c r="Q74" i="19" s="1"/>
  <c r="D88" i="19"/>
  <c r="V88" i="20"/>
  <c r="V52" i="20"/>
  <c r="I74" i="22"/>
  <c r="K74" i="22" s="1"/>
  <c r="Q74" i="22" s="1"/>
  <c r="I78" i="22"/>
  <c r="I76" i="22"/>
  <c r="V77" i="23"/>
  <c r="V42" i="23"/>
  <c r="W72" i="36"/>
  <c r="X72" i="36" s="1"/>
  <c r="I68" i="9"/>
  <c r="K68" i="9" s="1"/>
  <c r="Q68" i="9" s="1"/>
  <c r="I66" i="9"/>
  <c r="K66" i="9" s="1"/>
  <c r="Q66" i="9" s="1"/>
  <c r="D93" i="9"/>
  <c r="Q93" i="9" s="1"/>
  <c r="K83" i="10"/>
  <c r="Q83" i="10" s="1"/>
  <c r="W65" i="10"/>
  <c r="X65" i="10" s="1"/>
  <c r="W59" i="10"/>
  <c r="X59" i="10" s="1"/>
  <c r="D93" i="11"/>
  <c r="M93" i="11" s="1"/>
  <c r="I61" i="11"/>
  <c r="K61" i="11" s="1"/>
  <c r="Q61" i="11" s="1"/>
  <c r="I72" i="11"/>
  <c r="K72" i="11" s="1"/>
  <c r="Q72" i="11" s="1"/>
  <c r="V66" i="6"/>
  <c r="V48" i="6"/>
  <c r="V81" i="9"/>
  <c r="V48" i="9"/>
  <c r="V50" i="9"/>
  <c r="V79" i="9"/>
  <c r="V47" i="9"/>
  <c r="V72" i="13"/>
  <c r="V38" i="15"/>
  <c r="V93" i="16"/>
  <c r="V69" i="16"/>
  <c r="V51" i="16"/>
  <c r="V60" i="16"/>
  <c r="V46" i="17"/>
  <c r="G90" i="22"/>
  <c r="V68" i="25"/>
  <c r="V83" i="25"/>
  <c r="I59" i="28"/>
  <c r="K59" i="28" s="1"/>
  <c r="Q59" i="28" s="1"/>
  <c r="I81" i="35"/>
  <c r="I71" i="35"/>
  <c r="D66" i="35"/>
  <c r="D64" i="35"/>
  <c r="D79" i="35"/>
  <c r="V78" i="9"/>
  <c r="V84" i="9"/>
  <c r="V38" i="9"/>
  <c r="V51" i="9"/>
  <c r="V65" i="9"/>
  <c r="V86" i="9"/>
  <c r="V37" i="9"/>
  <c r="V68" i="9"/>
  <c r="V32" i="9"/>
  <c r="V52" i="9"/>
  <c r="V69" i="9"/>
  <c r="V83" i="9"/>
  <c r="V71" i="9"/>
  <c r="V31" i="9"/>
  <c r="V44" i="9"/>
  <c r="V61" i="9"/>
  <c r="V77" i="9"/>
  <c r="V88" i="9"/>
  <c r="V43" i="9"/>
  <c r="V82" i="9"/>
  <c r="V45" i="9"/>
  <c r="V54" i="9"/>
  <c r="V74" i="9"/>
  <c r="V71" i="13"/>
  <c r="V52" i="13"/>
  <c r="V68" i="13"/>
  <c r="V81" i="13"/>
  <c r="V78" i="13"/>
  <c r="V26" i="13"/>
  <c r="V83" i="15"/>
  <c r="V88" i="15"/>
  <c r="V51" i="15"/>
  <c r="V41" i="15"/>
  <c r="V75" i="15"/>
  <c r="V68" i="15"/>
  <c r="V46" i="15"/>
  <c r="V35" i="15"/>
  <c r="V39" i="16"/>
  <c r="V83" i="16"/>
  <c r="V84" i="16"/>
  <c r="V64" i="16"/>
  <c r="V70" i="16"/>
  <c r="V52" i="16"/>
  <c r="V48" i="16"/>
  <c r="V44" i="16"/>
  <c r="V32" i="16"/>
  <c r="V77" i="16"/>
  <c r="V71" i="16"/>
  <c r="V72" i="16"/>
  <c r="V54" i="16"/>
  <c r="V62" i="16"/>
  <c r="V50" i="16"/>
  <c r="V46" i="16"/>
  <c r="V61" i="16"/>
  <c r="V40" i="16"/>
  <c r="V66" i="16"/>
  <c r="V85" i="16"/>
  <c r="W66" i="17"/>
  <c r="X66" i="17" s="1"/>
  <c r="W75" i="17"/>
  <c r="X75" i="17" s="1"/>
  <c r="W27" i="17"/>
  <c r="X27" i="17" s="1"/>
  <c r="W93" i="17"/>
  <c r="X93" i="17" s="1"/>
  <c r="D47" i="24"/>
  <c r="Q47" i="24" s="1"/>
  <c r="D50" i="24"/>
  <c r="Q50" i="24" s="1"/>
  <c r="V28" i="25"/>
  <c r="V34" i="25"/>
  <c r="V39" i="25"/>
  <c r="V87" i="25"/>
  <c r="V67" i="25"/>
  <c r="V76" i="25"/>
  <c r="V53" i="25"/>
  <c r="V26" i="25"/>
  <c r="V31" i="25"/>
  <c r="V36" i="25"/>
  <c r="V50" i="25"/>
  <c r="V79" i="25"/>
  <c r="V84" i="25"/>
  <c r="V64" i="25"/>
  <c r="V47" i="25"/>
  <c r="V72" i="26"/>
  <c r="V81" i="26"/>
  <c r="V88" i="26"/>
  <c r="V54" i="26"/>
  <c r="D79" i="28"/>
  <c r="D85" i="28"/>
  <c r="I86" i="28"/>
  <c r="I90" i="28"/>
  <c r="I63" i="28"/>
  <c r="K63" i="28" s="1"/>
  <c r="Q63" i="28" s="1"/>
  <c r="D90" i="28"/>
  <c r="I60" i="28"/>
  <c r="K60" i="28" s="1"/>
  <c r="Q60" i="28" s="1"/>
  <c r="V54" i="31"/>
  <c r="V74" i="31"/>
  <c r="D73" i="32"/>
  <c r="I65" i="32"/>
  <c r="D82" i="32"/>
  <c r="I63" i="32"/>
  <c r="K63" i="32" s="1"/>
  <c r="Q63" i="32" s="1"/>
  <c r="D81" i="35"/>
  <c r="I84" i="35"/>
  <c r="D67" i="35"/>
  <c r="I74" i="35"/>
  <c r="I76" i="35"/>
  <c r="I68" i="35"/>
  <c r="D82" i="35"/>
  <c r="I87" i="35"/>
  <c r="I63" i="35"/>
  <c r="I65" i="35"/>
  <c r="I85" i="35"/>
  <c r="D72" i="35"/>
  <c r="I78" i="35"/>
  <c r="D83" i="35"/>
  <c r="D62" i="35"/>
  <c r="D71" i="35"/>
  <c r="I61" i="35"/>
  <c r="K61" i="35" s="1"/>
  <c r="Q61" i="35" s="1"/>
  <c r="I62" i="35"/>
  <c r="I86" i="35"/>
  <c r="I75" i="35"/>
  <c r="I90" i="35"/>
  <c r="I80" i="35"/>
  <c r="I74" i="9"/>
  <c r="K74" i="9" s="1"/>
  <c r="Q74" i="9" s="1"/>
  <c r="I75" i="9"/>
  <c r="K75" i="9" s="1"/>
  <c r="Q75" i="9" s="1"/>
  <c r="V93" i="9"/>
  <c r="D88" i="11"/>
  <c r="I78" i="11"/>
  <c r="K78" i="11" s="1"/>
  <c r="Q78" i="11" s="1"/>
  <c r="I88" i="11"/>
  <c r="V34" i="6"/>
  <c r="V39" i="6"/>
  <c r="V67" i="9"/>
  <c r="V28" i="9"/>
  <c r="V30" i="9"/>
  <c r="V63" i="9"/>
  <c r="V34" i="9"/>
  <c r="V28" i="13"/>
  <c r="V69" i="13"/>
  <c r="V49" i="15"/>
  <c r="V87" i="15"/>
  <c r="V73" i="16"/>
  <c r="V36" i="16"/>
  <c r="V47" i="16"/>
  <c r="V67" i="16"/>
  <c r="V76" i="16"/>
  <c r="V84" i="17"/>
  <c r="V44" i="20"/>
  <c r="V29" i="20"/>
  <c r="V61" i="25"/>
  <c r="V63" i="25"/>
  <c r="V42" i="25"/>
  <c r="V30" i="25"/>
  <c r="V68" i="26"/>
  <c r="I76" i="28"/>
  <c r="V76" i="29"/>
  <c r="V63" i="31"/>
  <c r="I68" i="32"/>
  <c r="I64" i="35"/>
  <c r="D88" i="35"/>
  <c r="D74" i="35"/>
  <c r="D65" i="35"/>
  <c r="I77" i="35"/>
  <c r="V71" i="23"/>
  <c r="K59" i="15"/>
  <c r="Q59" i="15" s="1"/>
  <c r="W28" i="9"/>
  <c r="X28" i="9" s="1"/>
  <c r="W71" i="10"/>
  <c r="X71" i="10" s="1"/>
  <c r="W82" i="11"/>
  <c r="X82" i="11" s="1"/>
  <c r="D26" i="1"/>
  <c r="D42" i="1"/>
  <c r="D25" i="1"/>
  <c r="D41" i="1"/>
  <c r="D27" i="1"/>
  <c r="D43" i="1"/>
  <c r="D32" i="1"/>
  <c r="D30" i="1"/>
  <c r="D20" i="1"/>
  <c r="D29" i="1"/>
  <c r="D15" i="1"/>
  <c r="D31" i="1"/>
  <c r="D16" i="1"/>
  <c r="D36" i="1"/>
  <c r="D34" i="1"/>
  <c r="D17" i="1"/>
  <c r="D33" i="1"/>
  <c r="D19" i="1"/>
  <c r="D35" i="1"/>
  <c r="D24" i="1"/>
  <c r="D40" i="1"/>
  <c r="V82" i="17"/>
  <c r="V63" i="17"/>
  <c r="V74" i="17"/>
  <c r="V28" i="17"/>
  <c r="V26" i="17"/>
  <c r="V86" i="17"/>
  <c r="V27" i="17"/>
  <c r="V31" i="17"/>
  <c r="V30" i="17"/>
  <c r="V25" i="17"/>
  <c r="V35" i="17"/>
  <c r="V85" i="17"/>
  <c r="V38" i="17"/>
  <c r="V33" i="17"/>
  <c r="V75" i="17"/>
  <c r="V76" i="17"/>
  <c r="V60" i="17"/>
  <c r="V65" i="17"/>
  <c r="V59" i="17"/>
  <c r="V49" i="17"/>
  <c r="V45" i="17"/>
  <c r="V41" i="17"/>
  <c r="I86" i="18"/>
  <c r="I60" i="18"/>
  <c r="K60" i="18" s="1"/>
  <c r="Q60" i="18" s="1"/>
  <c r="I75" i="19"/>
  <c r="K75" i="19" s="1"/>
  <c r="Q75" i="19" s="1"/>
  <c r="I71" i="19"/>
  <c r="K71" i="19" s="1"/>
  <c r="Q71" i="19" s="1"/>
  <c r="I67" i="19"/>
  <c r="K67" i="19" s="1"/>
  <c r="Q67" i="19" s="1"/>
  <c r="I69" i="19"/>
  <c r="K69" i="19" s="1"/>
  <c r="Q69" i="19" s="1"/>
  <c r="I77" i="19"/>
  <c r="K77" i="19" s="1"/>
  <c r="Q77" i="19" s="1"/>
  <c r="V28" i="20"/>
  <c r="V32" i="20"/>
  <c r="V69" i="20"/>
  <c r="V75" i="20"/>
  <c r="V76" i="20"/>
  <c r="V60" i="20"/>
  <c r="V65" i="20"/>
  <c r="V59" i="20"/>
  <c r="V49" i="20"/>
  <c r="V45" i="20"/>
  <c r="V41" i="20"/>
  <c r="V93" i="20"/>
  <c r="V27" i="20"/>
  <c r="V31" i="20"/>
  <c r="V35" i="20"/>
  <c r="V79" i="20"/>
  <c r="V80" i="20"/>
  <c r="V64" i="20"/>
  <c r="V73" i="20"/>
  <c r="V62" i="20"/>
  <c r="V50" i="20"/>
  <c r="V46" i="20"/>
  <c r="V42" i="20"/>
  <c r="V66" i="20"/>
  <c r="V51" i="23"/>
  <c r="V74" i="23"/>
  <c r="V48" i="23"/>
  <c r="V32" i="23"/>
  <c r="V66" i="23"/>
  <c r="V47" i="23"/>
  <c r="V31" i="23"/>
  <c r="V52" i="23"/>
  <c r="V36" i="23"/>
  <c r="V46" i="23"/>
  <c r="V59" i="23"/>
  <c r="V37" i="23"/>
  <c r="V78" i="23"/>
  <c r="V50" i="23"/>
  <c r="V34" i="23"/>
  <c r="V70" i="23"/>
  <c r="V41" i="23"/>
  <c r="V25" i="23"/>
  <c r="V45" i="23"/>
  <c r="V63" i="23"/>
  <c r="V26" i="23"/>
  <c r="V33" i="23"/>
  <c r="V93" i="23"/>
  <c r="V84" i="23"/>
  <c r="V68" i="23"/>
  <c r="V53" i="23"/>
  <c r="V81" i="23"/>
  <c r="V69" i="23"/>
  <c r="V86" i="23"/>
  <c r="V39" i="23"/>
  <c r="V44" i="23"/>
  <c r="V88" i="23"/>
  <c r="V72" i="23"/>
  <c r="V54" i="23"/>
  <c r="V73" i="23"/>
  <c r="W93" i="25"/>
  <c r="X93" i="25" s="1"/>
  <c r="W76" i="25"/>
  <c r="X76" i="25" s="1"/>
  <c r="G76" i="28"/>
  <c r="D93" i="28"/>
  <c r="G69" i="28"/>
  <c r="G75" i="32"/>
  <c r="G74" i="32"/>
  <c r="V79" i="34"/>
  <c r="V48" i="34"/>
  <c r="V32" i="34"/>
  <c r="V66" i="34"/>
  <c r="V52" i="34"/>
  <c r="V36" i="34"/>
  <c r="V72" i="34"/>
  <c r="V63" i="34"/>
  <c r="V28" i="34"/>
  <c r="V40" i="34"/>
  <c r="V74" i="34"/>
  <c r="G78" i="35"/>
  <c r="G62" i="35"/>
  <c r="G63" i="35"/>
  <c r="G88" i="35"/>
  <c r="W74" i="6"/>
  <c r="X74" i="6" s="1"/>
  <c r="I61" i="9"/>
  <c r="K61" i="9" s="1"/>
  <c r="Q61" i="9" s="1"/>
  <c r="I77" i="9"/>
  <c r="K77" i="9" s="1"/>
  <c r="Q77" i="9" s="1"/>
  <c r="I72" i="9"/>
  <c r="K72" i="9" s="1"/>
  <c r="Q72" i="9" s="1"/>
  <c r="I88" i="9"/>
  <c r="I79" i="9"/>
  <c r="K79" i="9" s="1"/>
  <c r="Q79" i="9" s="1"/>
  <c r="I78" i="9"/>
  <c r="K78" i="9" s="1"/>
  <c r="Q78" i="9" s="1"/>
  <c r="W33" i="9"/>
  <c r="X33" i="9" s="1"/>
  <c r="W81" i="10"/>
  <c r="X81" i="10" s="1"/>
  <c r="W62" i="10"/>
  <c r="X62" i="10" s="1"/>
  <c r="W60" i="10"/>
  <c r="X60" i="10" s="1"/>
  <c r="W63" i="10"/>
  <c r="X63" i="10" s="1"/>
  <c r="V86" i="6"/>
  <c r="V54" i="6"/>
  <c r="V88" i="6"/>
  <c r="V75" i="6"/>
  <c r="V43" i="6"/>
  <c r="V36" i="6"/>
  <c r="V93" i="17"/>
  <c r="V42" i="17"/>
  <c r="V52" i="17"/>
  <c r="V68" i="17"/>
  <c r="W68" i="17"/>
  <c r="X68" i="17" s="1"/>
  <c r="W83" i="17"/>
  <c r="X83" i="17" s="1"/>
  <c r="V39" i="20"/>
  <c r="V67" i="20"/>
  <c r="V83" i="20"/>
  <c r="V34" i="20"/>
  <c r="I81" i="22"/>
  <c r="I79" i="22"/>
  <c r="V60" i="23"/>
  <c r="V83" i="23"/>
  <c r="I69" i="24"/>
  <c r="K69" i="24" s="1"/>
  <c r="Q69" i="24" s="1"/>
  <c r="V44" i="34"/>
  <c r="D87" i="18"/>
  <c r="V28" i="23"/>
  <c r="V61" i="23"/>
  <c r="V32" i="17"/>
  <c r="V61" i="6"/>
  <c r="W88" i="14"/>
  <c r="X88" i="14" s="1"/>
  <c r="W62" i="14"/>
  <c r="X62" i="14" s="1"/>
  <c r="I80" i="17"/>
  <c r="K80" i="17" s="1"/>
  <c r="Q80" i="17" s="1"/>
  <c r="D88" i="17"/>
  <c r="I85" i="17"/>
  <c r="D90" i="17"/>
  <c r="W88" i="18"/>
  <c r="X88" i="18" s="1"/>
  <c r="W83" i="18"/>
  <c r="X83" i="18" s="1"/>
  <c r="W77" i="18"/>
  <c r="X77" i="18" s="1"/>
  <c r="W82" i="18"/>
  <c r="X82" i="18" s="1"/>
  <c r="W86" i="18"/>
  <c r="X86" i="18" s="1"/>
  <c r="W67" i="18"/>
  <c r="X67" i="18" s="1"/>
  <c r="W46" i="18"/>
  <c r="X46" i="18" s="1"/>
  <c r="W25" i="18"/>
  <c r="X25" i="18" s="1"/>
  <c r="W36" i="18"/>
  <c r="X36" i="18" s="1"/>
  <c r="W66" i="18"/>
  <c r="X66" i="18" s="1"/>
  <c r="I79" i="20"/>
  <c r="D80" i="20"/>
  <c r="I63" i="20"/>
  <c r="K63" i="20" s="1"/>
  <c r="Q63" i="20" s="1"/>
  <c r="I81" i="20"/>
  <c r="I84" i="20"/>
  <c r="W67" i="21"/>
  <c r="X67" i="21" s="1"/>
  <c r="W73" i="21"/>
  <c r="X73" i="21" s="1"/>
  <c r="W71" i="22"/>
  <c r="X71" i="22" s="1"/>
  <c r="W27" i="22"/>
  <c r="X27" i="22" s="1"/>
  <c r="W78" i="22"/>
  <c r="X78" i="22" s="1"/>
  <c r="D85" i="23"/>
  <c r="D82" i="23"/>
  <c r="D86" i="23"/>
  <c r="D79" i="23"/>
  <c r="I87" i="23"/>
  <c r="I64" i="23"/>
  <c r="K64" i="23" s="1"/>
  <c r="Q64" i="23" s="1"/>
  <c r="I78" i="23"/>
  <c r="I59" i="23"/>
  <c r="K59" i="23" s="1"/>
  <c r="Q59" i="23" s="1"/>
  <c r="I68" i="23"/>
  <c r="K68" i="23" s="1"/>
  <c r="Q68" i="23" s="1"/>
  <c r="I86" i="23"/>
  <c r="I82" i="23"/>
  <c r="G77" i="26"/>
  <c r="G88" i="26"/>
  <c r="D72" i="29"/>
  <c r="D76" i="29"/>
  <c r="I79" i="29"/>
  <c r="I88" i="29"/>
  <c r="I72" i="29"/>
  <c r="I63" i="29"/>
  <c r="K63" i="29" s="1"/>
  <c r="Q63" i="29" s="1"/>
  <c r="I82" i="29"/>
  <c r="I69" i="29"/>
  <c r="I67" i="29"/>
  <c r="K67" i="29" s="1"/>
  <c r="Q67" i="29" s="1"/>
  <c r="I85" i="29"/>
  <c r="I83" i="29"/>
  <c r="I90" i="29"/>
  <c r="I76" i="29"/>
  <c r="I60" i="29"/>
  <c r="I86" i="29"/>
  <c r="I70" i="29"/>
  <c r="I65" i="29"/>
  <c r="K65" i="29" s="1"/>
  <c r="Q65" i="29" s="1"/>
  <c r="I66" i="29"/>
  <c r="K66" i="29" s="1"/>
  <c r="Q66" i="29" s="1"/>
  <c r="I81" i="29"/>
  <c r="I71" i="29"/>
  <c r="I64" i="29"/>
  <c r="K64" i="29" s="1"/>
  <c r="Q64" i="29" s="1"/>
  <c r="I74" i="29"/>
  <c r="I75" i="29"/>
  <c r="I68" i="29"/>
  <c r="I78" i="29"/>
  <c r="I77" i="29"/>
  <c r="I86" i="30"/>
  <c r="I72" i="30"/>
  <c r="D93" i="31"/>
  <c r="G88" i="31"/>
  <c r="G76" i="31"/>
  <c r="D72" i="33"/>
  <c r="I80" i="33"/>
  <c r="I62" i="33"/>
  <c r="I79" i="33"/>
  <c r="I65" i="33"/>
  <c r="D74" i="33"/>
  <c r="I59" i="33"/>
  <c r="K59" i="33" s="1"/>
  <c r="Q59" i="33" s="1"/>
  <c r="I61" i="33"/>
  <c r="K61" i="33" s="1"/>
  <c r="Q61" i="33" s="1"/>
  <c r="I77" i="33"/>
  <c r="I73" i="37"/>
  <c r="I75" i="37"/>
  <c r="W86" i="6"/>
  <c r="X86" i="6" s="1"/>
  <c r="W75" i="6"/>
  <c r="X75" i="6" s="1"/>
  <c r="I65" i="9"/>
  <c r="K65" i="9" s="1"/>
  <c r="Q65" i="9" s="1"/>
  <c r="I67" i="9"/>
  <c r="K67" i="9" s="1"/>
  <c r="Q67" i="9" s="1"/>
  <c r="I85" i="9"/>
  <c r="K85" i="9" s="1"/>
  <c r="Q85" i="9" s="1"/>
  <c r="I64" i="9"/>
  <c r="K64" i="9" s="1"/>
  <c r="Q64" i="9" s="1"/>
  <c r="I80" i="9"/>
  <c r="K80" i="9" s="1"/>
  <c r="Q80" i="9" s="1"/>
  <c r="I71" i="9"/>
  <c r="K71" i="9" s="1"/>
  <c r="Q71" i="9" s="1"/>
  <c r="I87" i="9"/>
  <c r="K87" i="9" s="1"/>
  <c r="Q87" i="9" s="1"/>
  <c r="I69" i="9"/>
  <c r="K69" i="9" s="1"/>
  <c r="Q69" i="9" s="1"/>
  <c r="W62" i="9"/>
  <c r="X62" i="9" s="1"/>
  <c r="W93" i="10"/>
  <c r="X93" i="10" s="1"/>
  <c r="W61" i="10"/>
  <c r="X61" i="10" s="1"/>
  <c r="W69" i="10"/>
  <c r="X69" i="10" s="1"/>
  <c r="W78" i="10"/>
  <c r="X78" i="10" s="1"/>
  <c r="W68" i="10"/>
  <c r="X68" i="10" s="1"/>
  <c r="W84" i="10"/>
  <c r="X84" i="10" s="1"/>
  <c r="W75" i="10"/>
  <c r="X75" i="10" s="1"/>
  <c r="W83" i="11"/>
  <c r="X83" i="11" s="1"/>
  <c r="W67" i="11"/>
  <c r="X67" i="11" s="1"/>
  <c r="W78" i="11"/>
  <c r="X78" i="11" s="1"/>
  <c r="W81" i="11"/>
  <c r="X81" i="11" s="1"/>
  <c r="W33" i="11"/>
  <c r="X33" i="11" s="1"/>
  <c r="W79" i="11"/>
  <c r="X79" i="11" s="1"/>
  <c r="V78" i="6"/>
  <c r="V30" i="6"/>
  <c r="V46" i="6"/>
  <c r="V72" i="6"/>
  <c r="V40" i="6"/>
  <c r="V67" i="6"/>
  <c r="V83" i="6"/>
  <c r="V35" i="6"/>
  <c r="V51" i="6"/>
  <c r="V84" i="6"/>
  <c r="W66" i="13"/>
  <c r="X66" i="13" s="1"/>
  <c r="W82" i="13"/>
  <c r="X82" i="13" s="1"/>
  <c r="V69" i="14"/>
  <c r="W79" i="14"/>
  <c r="X79" i="14" s="1"/>
  <c r="W72" i="14"/>
  <c r="X72" i="14" s="1"/>
  <c r="W86" i="17"/>
  <c r="X86" i="17" s="1"/>
  <c r="V69" i="17"/>
  <c r="V44" i="17"/>
  <c r="V50" i="17"/>
  <c r="V67" i="17"/>
  <c r="V54" i="17"/>
  <c r="V80" i="17"/>
  <c r="V83" i="17"/>
  <c r="W41" i="17"/>
  <c r="X41" i="17" s="1"/>
  <c r="W70" i="17"/>
  <c r="X70" i="17" s="1"/>
  <c r="W69" i="17"/>
  <c r="X69" i="17" s="1"/>
  <c r="I72" i="17"/>
  <c r="K72" i="17" s="1"/>
  <c r="Q72" i="17" s="1"/>
  <c r="W38" i="18"/>
  <c r="X38" i="18" s="1"/>
  <c r="W52" i="18"/>
  <c r="X52" i="18" s="1"/>
  <c r="W80" i="18"/>
  <c r="X80" i="18" s="1"/>
  <c r="W61" i="18"/>
  <c r="X61" i="18" s="1"/>
  <c r="W85" i="18"/>
  <c r="X85" i="18" s="1"/>
  <c r="V43" i="20"/>
  <c r="V51" i="20"/>
  <c r="V53" i="20"/>
  <c r="V84" i="20"/>
  <c r="V30" i="20"/>
  <c r="W62" i="21"/>
  <c r="X62" i="21" s="1"/>
  <c r="W80" i="22"/>
  <c r="X80" i="22" s="1"/>
  <c r="I72" i="22"/>
  <c r="K72" i="22" s="1"/>
  <c r="Q72" i="22" s="1"/>
  <c r="I63" i="22"/>
  <c r="K63" i="22" s="1"/>
  <c r="Q63" i="22" s="1"/>
  <c r="V65" i="23"/>
  <c r="V76" i="23"/>
  <c r="I75" i="23"/>
  <c r="I69" i="23"/>
  <c r="K69" i="23" s="1"/>
  <c r="Q69" i="23" s="1"/>
  <c r="I84" i="23"/>
  <c r="D93" i="26"/>
  <c r="V54" i="28"/>
  <c r="V83" i="28"/>
  <c r="G90" i="28"/>
  <c r="I73" i="29"/>
  <c r="I61" i="29"/>
  <c r="K61" i="29" s="1"/>
  <c r="Q61" i="29" s="1"/>
  <c r="I80" i="29"/>
  <c r="V48" i="32"/>
  <c r="V63" i="32"/>
  <c r="D88" i="33"/>
  <c r="V64" i="34"/>
  <c r="G80" i="35"/>
  <c r="V85" i="32"/>
  <c r="V75" i="23"/>
  <c r="V40" i="23"/>
  <c r="G83" i="16"/>
  <c r="V78" i="17"/>
  <c r="D36" i="6"/>
  <c r="Q36" i="6" s="1"/>
  <c r="D35" i="6"/>
  <c r="Q35" i="6" s="1"/>
  <c r="D34" i="6"/>
  <c r="Q34" i="6" s="1"/>
  <c r="D33" i="6"/>
  <c r="Q33" i="6" s="1"/>
  <c r="D32" i="6"/>
  <c r="Q32" i="6" s="1"/>
  <c r="D31" i="6"/>
  <c r="Q31" i="6" s="1"/>
  <c r="D30" i="6"/>
  <c r="Q30" i="6" s="1"/>
  <c r="D29" i="6"/>
  <c r="Q29" i="6" s="1"/>
  <c r="D28" i="6"/>
  <c r="Q28" i="6" s="1"/>
  <c r="D27" i="6"/>
  <c r="Q27" i="6" s="1"/>
  <c r="D57" i="6"/>
  <c r="D38" i="6"/>
  <c r="Q38" i="6" s="1"/>
  <c r="D39" i="6"/>
  <c r="Q39" i="6" s="1"/>
  <c r="D40" i="6"/>
  <c r="Q40" i="6" s="1"/>
  <c r="V85" i="6"/>
  <c r="V53" i="6"/>
  <c r="V77" i="6"/>
  <c r="V45" i="6"/>
  <c r="V37" i="6"/>
  <c r="V29" i="6"/>
  <c r="W88" i="17"/>
  <c r="X88" i="17" s="1"/>
  <c r="W77" i="17"/>
  <c r="X77" i="17" s="1"/>
  <c r="W87" i="17"/>
  <c r="X87" i="17" s="1"/>
  <c r="W67" i="17"/>
  <c r="X67" i="17" s="1"/>
  <c r="W44" i="17"/>
  <c r="X44" i="17" s="1"/>
  <c r="W60" i="17"/>
  <c r="X60" i="17" s="1"/>
  <c r="W72" i="17"/>
  <c r="X72" i="17" s="1"/>
  <c r="W59" i="20"/>
  <c r="X59" i="20" s="1"/>
  <c r="W73" i="20"/>
  <c r="X73" i="20" s="1"/>
  <c r="D76" i="22"/>
  <c r="D77" i="22"/>
  <c r="I82" i="22"/>
  <c r="I87" i="22"/>
  <c r="I71" i="22"/>
  <c r="K71" i="22" s="1"/>
  <c r="Q71" i="22" s="1"/>
  <c r="I61" i="22"/>
  <c r="K61" i="22" s="1"/>
  <c r="Q61" i="22" s="1"/>
  <c r="I80" i="22"/>
  <c r="I66" i="22"/>
  <c r="K66" i="22" s="1"/>
  <c r="Q66" i="22" s="1"/>
  <c r="D81" i="22"/>
  <c r="I86" i="22"/>
  <c r="I70" i="22"/>
  <c r="K70" i="22" s="1"/>
  <c r="Q70" i="22" s="1"/>
  <c r="I75" i="22"/>
  <c r="I59" i="22"/>
  <c r="K59" i="22" s="1"/>
  <c r="Q59" i="22" s="1"/>
  <c r="I84" i="22"/>
  <c r="I68" i="22"/>
  <c r="K68" i="22" s="1"/>
  <c r="Q68" i="22" s="1"/>
  <c r="I79" i="24"/>
  <c r="I72" i="24"/>
  <c r="K72" i="24" s="1"/>
  <c r="Q72" i="24" s="1"/>
  <c r="D35" i="28"/>
  <c r="Q35" i="28" s="1"/>
  <c r="D56" i="28"/>
  <c r="V82" i="29"/>
  <c r="V33" i="29"/>
  <c r="V49" i="29"/>
  <c r="V79" i="29"/>
  <c r="V84" i="29"/>
  <c r="V68" i="29"/>
  <c r="V53" i="29"/>
  <c r="V30" i="29"/>
  <c r="V46" i="29"/>
  <c r="V73" i="29"/>
  <c r="V83" i="29"/>
  <c r="V88" i="29"/>
  <c r="V72" i="29"/>
  <c r="V54" i="29"/>
  <c r="V38" i="29"/>
  <c r="V78" i="29"/>
  <c r="V93" i="29"/>
  <c r="V80" i="29"/>
  <c r="V65" i="29"/>
  <c r="V25" i="29"/>
  <c r="V70" i="29"/>
  <c r="V71" i="29"/>
  <c r="V60" i="29"/>
  <c r="V25" i="30"/>
  <c r="V88" i="30"/>
  <c r="W89" i="6"/>
  <c r="X89" i="6" s="1"/>
  <c r="I63" i="9"/>
  <c r="K63" i="9" s="1"/>
  <c r="Q63" i="9" s="1"/>
  <c r="W82" i="10"/>
  <c r="X82" i="10" s="1"/>
  <c r="W76" i="10"/>
  <c r="X76" i="10" s="1"/>
  <c r="V70" i="6"/>
  <c r="V38" i="6"/>
  <c r="V26" i="6"/>
  <c r="V27" i="6"/>
  <c r="V64" i="6"/>
  <c r="W74" i="13"/>
  <c r="X74" i="13" s="1"/>
  <c r="W84" i="13"/>
  <c r="X84" i="13" s="1"/>
  <c r="W78" i="17"/>
  <c r="X78" i="17" s="1"/>
  <c r="V47" i="17"/>
  <c r="V73" i="17"/>
  <c r="V88" i="17"/>
  <c r="W54" i="17"/>
  <c r="X54" i="17" s="1"/>
  <c r="W85" i="17"/>
  <c r="X85" i="17" s="1"/>
  <c r="I78" i="18"/>
  <c r="K78" i="18" s="1"/>
  <c r="Q78" i="18" s="1"/>
  <c r="I64" i="19"/>
  <c r="K64" i="19" s="1"/>
  <c r="Q64" i="19" s="1"/>
  <c r="V47" i="20"/>
  <c r="V68" i="20"/>
  <c r="V26" i="20"/>
  <c r="I90" i="22"/>
  <c r="D88" i="22"/>
  <c r="W33" i="25"/>
  <c r="X33" i="25" s="1"/>
  <c r="V75" i="29"/>
  <c r="V88" i="14"/>
  <c r="V81" i="14"/>
  <c r="W77" i="24"/>
  <c r="X77" i="24" s="1"/>
  <c r="W84" i="24"/>
  <c r="X84" i="24" s="1"/>
  <c r="W34" i="24"/>
  <c r="X34" i="24" s="1"/>
  <c r="V77" i="28"/>
  <c r="V33" i="28"/>
  <c r="V32" i="28"/>
  <c r="V50" i="28"/>
  <c r="V34" i="28"/>
  <c r="V31" i="28"/>
  <c r="V52" i="28"/>
  <c r="V28" i="28"/>
  <c r="V39" i="28"/>
  <c r="V35" i="28"/>
  <c r="V59" i="28"/>
  <c r="V37" i="28"/>
  <c r="V25" i="28"/>
  <c r="V81" i="28"/>
  <c r="V82" i="28"/>
  <c r="V48" i="28"/>
  <c r="V79" i="28"/>
  <c r="V80" i="28"/>
  <c r="V64" i="28"/>
  <c r="V69" i="28"/>
  <c r="V67" i="28"/>
  <c r="V46" i="28"/>
  <c r="V41" i="28"/>
  <c r="V70" i="28"/>
  <c r="V87" i="28"/>
  <c r="V84" i="28"/>
  <c r="V60" i="28"/>
  <c r="V71" i="28"/>
  <c r="V47" i="28"/>
  <c r="V86" i="28"/>
  <c r="V93" i="28"/>
  <c r="V85" i="28"/>
  <c r="V26" i="28"/>
  <c r="V51" i="28"/>
  <c r="V44" i="28"/>
  <c r="V88" i="28"/>
  <c r="V68" i="28"/>
  <c r="V61" i="28"/>
  <c r="V43" i="28"/>
  <c r="V78" i="28"/>
  <c r="V62" i="28"/>
  <c r="V74" i="32"/>
  <c r="V27" i="32"/>
  <c r="V30" i="32"/>
  <c r="V78" i="32"/>
  <c r="V31" i="32"/>
  <c r="V87" i="32"/>
  <c r="V71" i="32"/>
  <c r="V88" i="32"/>
  <c r="V72" i="32"/>
  <c r="V54" i="32"/>
  <c r="V50" i="32"/>
  <c r="V46" i="32"/>
  <c r="V42" i="32"/>
  <c r="V38" i="32"/>
  <c r="V65" i="32"/>
  <c r="V25" i="32"/>
  <c r="V73" i="32"/>
  <c r="V28" i="32"/>
  <c r="V86" i="32"/>
  <c r="V93" i="32"/>
  <c r="V75" i="32"/>
  <c r="V59" i="32"/>
  <c r="V76" i="32"/>
  <c r="V60" i="32"/>
  <c r="V51" i="32"/>
  <c r="V47" i="32"/>
  <c r="V43" i="32"/>
  <c r="V39" i="32"/>
  <c r="V35" i="32"/>
  <c r="V70" i="32"/>
  <c r="V67" i="32"/>
  <c r="V68" i="32"/>
  <c r="V49" i="32"/>
  <c r="V41" i="32"/>
  <c r="V62" i="32"/>
  <c r="V33" i="32"/>
  <c r="V82" i="32"/>
  <c r="V79" i="32"/>
  <c r="V80" i="32"/>
  <c r="V52" i="32"/>
  <c r="V44" i="32"/>
  <c r="V36" i="32"/>
  <c r="I62" i="34"/>
  <c r="K62" i="34" s="1"/>
  <c r="Q62" i="34" s="1"/>
  <c r="D69" i="34"/>
  <c r="I88" i="34"/>
  <c r="I82" i="34"/>
  <c r="I72" i="34"/>
  <c r="I85" i="34"/>
  <c r="I76" i="34"/>
  <c r="D76" i="34"/>
  <c r="D68" i="34"/>
  <c r="I63" i="34"/>
  <c r="V72" i="35"/>
  <c r="V71" i="35"/>
  <c r="V45" i="35"/>
  <c r="V29" i="35"/>
  <c r="V49" i="35"/>
  <c r="V33" i="35"/>
  <c r="V41" i="35"/>
  <c r="V53" i="35"/>
  <c r="V70" i="35"/>
  <c r="V66" i="37"/>
  <c r="V83" i="37"/>
  <c r="V54" i="37"/>
  <c r="V59" i="37"/>
  <c r="V43" i="37"/>
  <c r="V64" i="37"/>
  <c r="V41" i="37"/>
  <c r="V42" i="37"/>
  <c r="V52" i="37"/>
  <c r="V88" i="37"/>
  <c r="V33" i="37"/>
  <c r="V77" i="38"/>
  <c r="V61" i="38"/>
  <c r="V50" i="38"/>
  <c r="V73" i="38"/>
  <c r="V80" i="38"/>
  <c r="V27" i="38"/>
  <c r="W69" i="6"/>
  <c r="X69" i="6" s="1"/>
  <c r="W40" i="6"/>
  <c r="X40" i="6" s="1"/>
  <c r="I62" i="9"/>
  <c r="K62" i="9" s="1"/>
  <c r="Q62" i="9" s="1"/>
  <c r="I82" i="9"/>
  <c r="K82" i="9" s="1"/>
  <c r="Q82" i="9" s="1"/>
  <c r="I60" i="9"/>
  <c r="K60" i="9" s="1"/>
  <c r="Q60" i="9" s="1"/>
  <c r="I76" i="9"/>
  <c r="K76" i="9" s="1"/>
  <c r="Q76" i="9" s="1"/>
  <c r="I90" i="9"/>
  <c r="I83" i="9"/>
  <c r="K83" i="9" s="1"/>
  <c r="Q83" i="9" s="1"/>
  <c r="I73" i="9"/>
  <c r="K73" i="9" s="1"/>
  <c r="Q73" i="9" s="1"/>
  <c r="W73" i="10"/>
  <c r="X73" i="10" s="1"/>
  <c r="W77" i="10"/>
  <c r="X77" i="10" s="1"/>
  <c r="W70" i="10"/>
  <c r="X70" i="10" s="1"/>
  <c r="W64" i="10"/>
  <c r="X64" i="10" s="1"/>
  <c r="W80" i="10"/>
  <c r="X80" i="10" s="1"/>
  <c r="W68" i="11"/>
  <c r="X68" i="11" s="1"/>
  <c r="W71" i="11"/>
  <c r="X71" i="11" s="1"/>
  <c r="W77" i="11"/>
  <c r="X77" i="11" s="1"/>
  <c r="W88" i="11"/>
  <c r="X88" i="11" s="1"/>
  <c r="V74" i="6"/>
  <c r="V60" i="6"/>
  <c r="V42" i="6"/>
  <c r="V68" i="6"/>
  <c r="V32" i="6"/>
  <c r="V63" i="6"/>
  <c r="V79" i="6"/>
  <c r="V31" i="6"/>
  <c r="V47" i="6"/>
  <c r="V76" i="6"/>
  <c r="V44" i="6"/>
  <c r="W62" i="13"/>
  <c r="X62" i="13" s="1"/>
  <c r="W78" i="13"/>
  <c r="X78" i="13" s="1"/>
  <c r="V93" i="14"/>
  <c r="V67" i="14"/>
  <c r="W73" i="14"/>
  <c r="X73" i="14" s="1"/>
  <c r="W71" i="17"/>
  <c r="X71" i="17" s="1"/>
  <c r="V71" i="17"/>
  <c r="V43" i="17"/>
  <c r="V48" i="17"/>
  <c r="V62" i="17"/>
  <c r="V53" i="17"/>
  <c r="V72" i="17"/>
  <c r="V79" i="17"/>
  <c r="W37" i="17"/>
  <c r="X37" i="17" s="1"/>
  <c r="W59" i="17"/>
  <c r="X59" i="17" s="1"/>
  <c r="W61" i="17"/>
  <c r="X61" i="17" s="1"/>
  <c r="W76" i="17"/>
  <c r="X76" i="17" s="1"/>
  <c r="I69" i="17"/>
  <c r="K69" i="17" s="1"/>
  <c r="Q69" i="17" s="1"/>
  <c r="I90" i="18"/>
  <c r="W93" i="18"/>
  <c r="X93" i="18" s="1"/>
  <c r="W60" i="18"/>
  <c r="X60" i="18" s="1"/>
  <c r="W28" i="18"/>
  <c r="X28" i="18" s="1"/>
  <c r="W49" i="18"/>
  <c r="X49" i="18" s="1"/>
  <c r="W78" i="18"/>
  <c r="X78" i="18" s="1"/>
  <c r="W74" i="18"/>
  <c r="X74" i="18" s="1"/>
  <c r="W81" i="18"/>
  <c r="X81" i="18" s="1"/>
  <c r="I80" i="19"/>
  <c r="V37" i="20"/>
  <c r="V48" i="20"/>
  <c r="V70" i="20"/>
  <c r="V72" i="20"/>
  <c r="V87" i="20"/>
  <c r="V33" i="20"/>
  <c r="V25" i="20"/>
  <c r="W93" i="21"/>
  <c r="X93" i="21" s="1"/>
  <c r="W64" i="22"/>
  <c r="X64" i="22" s="1"/>
  <c r="I73" i="22"/>
  <c r="K73" i="22" s="1"/>
  <c r="Q73" i="22" s="1"/>
  <c r="I60" i="22"/>
  <c r="K60" i="22" s="1"/>
  <c r="Q60" i="22" s="1"/>
  <c r="I83" i="22"/>
  <c r="D90" i="22"/>
  <c r="W61" i="22"/>
  <c r="X61" i="22" s="1"/>
  <c r="V64" i="23"/>
  <c r="V87" i="23"/>
  <c r="I62" i="23"/>
  <c r="K62" i="23" s="1"/>
  <c r="Q62" i="23" s="1"/>
  <c r="I80" i="23"/>
  <c r="I61" i="24"/>
  <c r="K61" i="24" s="1"/>
  <c r="Q61" i="24" s="1"/>
  <c r="W93" i="24"/>
  <c r="X93" i="24" s="1"/>
  <c r="W84" i="27"/>
  <c r="X84" i="27" s="1"/>
  <c r="V74" i="28"/>
  <c r="V53" i="28"/>
  <c r="V75" i="28"/>
  <c r="V65" i="28"/>
  <c r="V87" i="29"/>
  <c r="D90" i="29"/>
  <c r="V45" i="32"/>
  <c r="V84" i="32"/>
  <c r="I64" i="33"/>
  <c r="V68" i="34"/>
  <c r="V47" i="37"/>
  <c r="I76" i="37"/>
  <c r="G66" i="35"/>
  <c r="V61" i="32"/>
  <c r="V41" i="29"/>
  <c r="V27" i="28"/>
  <c r="V30" i="28"/>
  <c r="V38" i="28"/>
  <c r="V49" i="23"/>
  <c r="V29" i="23"/>
  <c r="V37" i="17"/>
  <c r="I86" i="17"/>
  <c r="D37" i="6"/>
  <c r="Q37" i="6" s="1"/>
  <c r="W78" i="6"/>
  <c r="X78" i="6" s="1"/>
  <c r="W82" i="16"/>
  <c r="X82" i="16" s="1"/>
  <c r="X93" i="20"/>
  <c r="W81" i="23"/>
  <c r="X81" i="23" s="1"/>
  <c r="V60" i="30"/>
  <c r="V31" i="30"/>
  <c r="V37" i="30"/>
  <c r="V62" i="30"/>
  <c r="V47" i="30"/>
  <c r="V76" i="33"/>
  <c r="V62" i="33"/>
  <c r="V44" i="33"/>
  <c r="V75" i="34"/>
  <c r="V59" i="34"/>
  <c r="V60" i="34"/>
  <c r="V51" i="34"/>
  <c r="V47" i="34"/>
  <c r="V43" i="34"/>
  <c r="V39" i="34"/>
  <c r="V35" i="34"/>
  <c r="V31" i="34"/>
  <c r="V27" i="34"/>
  <c r="V81" i="34"/>
  <c r="V78" i="34"/>
  <c r="V77" i="34"/>
  <c r="V70" i="34"/>
  <c r="V88" i="34"/>
  <c r="V87" i="34"/>
  <c r="V71" i="34"/>
  <c r="V84" i="34"/>
  <c r="V54" i="34"/>
  <c r="V50" i="34"/>
  <c r="V46" i="34"/>
  <c r="V42" i="34"/>
  <c r="V38" i="34"/>
  <c r="V34" i="34"/>
  <c r="V30" i="34"/>
  <c r="V26" i="34"/>
  <c r="V62" i="34"/>
  <c r="V85" i="34"/>
  <c r="V80" i="34"/>
  <c r="V73" i="34"/>
  <c r="V93" i="34"/>
  <c r="V83" i="34"/>
  <c r="V67" i="34"/>
  <c r="V76" i="34"/>
  <c r="V53" i="34"/>
  <c r="V49" i="34"/>
  <c r="V45" i="34"/>
  <c r="V41" i="34"/>
  <c r="V37" i="34"/>
  <c r="V33" i="34"/>
  <c r="V29" i="34"/>
  <c r="V25" i="34"/>
  <c r="V65" i="34"/>
  <c r="V61" i="34"/>
  <c r="V82" i="34"/>
  <c r="V69" i="34"/>
  <c r="G73" i="35"/>
  <c r="G76" i="35"/>
  <c r="G69" i="35"/>
  <c r="G84" i="35"/>
  <c r="G64" i="35"/>
  <c r="D93" i="35"/>
  <c r="G74" i="35"/>
  <c r="G71" i="35"/>
  <c r="G87" i="35"/>
  <c r="G72" i="35"/>
  <c r="G83" i="35"/>
  <c r="G68" i="35"/>
  <c r="G77" i="35"/>
  <c r="G90" i="35"/>
  <c r="D28" i="35"/>
  <c r="Q28" i="35" s="1"/>
  <c r="D31" i="35"/>
  <c r="Q31" i="35" s="1"/>
  <c r="D41" i="35"/>
  <c r="Q41" i="35" s="1"/>
  <c r="D38" i="35"/>
  <c r="Q38" i="35" s="1"/>
  <c r="D40" i="35"/>
  <c r="Q40" i="35" s="1"/>
  <c r="D49" i="35"/>
  <c r="Q49" i="35" s="1"/>
  <c r="D46" i="35"/>
  <c r="Q46" i="35" s="1"/>
  <c r="V48" i="36"/>
  <c r="V42" i="36"/>
  <c r="V85" i="36"/>
  <c r="V88" i="36"/>
  <c r="V93" i="36"/>
  <c r="G64" i="6"/>
  <c r="G71" i="6"/>
  <c r="G67" i="6"/>
  <c r="G63" i="6"/>
  <c r="W54" i="10"/>
  <c r="X54" i="10" s="1"/>
  <c r="V74" i="16"/>
  <c r="V78" i="16"/>
  <c r="V75" i="16"/>
  <c r="V80" i="16"/>
  <c r="W64" i="17"/>
  <c r="X64" i="17" s="1"/>
  <c r="W84" i="17"/>
  <c r="X84" i="17" s="1"/>
  <c r="W81" i="17"/>
  <c r="X81" i="17" s="1"/>
  <c r="W65" i="17"/>
  <c r="X65" i="17" s="1"/>
  <c r="W79" i="17"/>
  <c r="X79" i="17" s="1"/>
  <c r="W62" i="17"/>
  <c r="X62" i="17" s="1"/>
  <c r="W47" i="17"/>
  <c r="X47" i="17" s="1"/>
  <c r="W36" i="17"/>
  <c r="X36" i="17" s="1"/>
  <c r="W28" i="17"/>
  <c r="X28" i="17" s="1"/>
  <c r="W74" i="17"/>
  <c r="X74" i="17" s="1"/>
  <c r="G83" i="18"/>
  <c r="G90" i="18"/>
  <c r="G84" i="21"/>
  <c r="G81" i="21"/>
  <c r="G90" i="21"/>
  <c r="W78" i="25"/>
  <c r="X78" i="25" s="1"/>
  <c r="W83" i="25"/>
  <c r="X83" i="25" s="1"/>
  <c r="V40" i="25"/>
  <c r="V81" i="25"/>
  <c r="V65" i="25"/>
  <c r="V86" i="25"/>
  <c r="V70" i="25"/>
  <c r="V25" i="25"/>
  <c r="V29" i="25"/>
  <c r="V33" i="25"/>
  <c r="V37" i="25"/>
  <c r="V46" i="25"/>
  <c r="V75" i="25"/>
  <c r="V88" i="25"/>
  <c r="V72" i="25"/>
  <c r="V54" i="25"/>
  <c r="V43" i="25"/>
  <c r="V93" i="25"/>
  <c r="V86" i="26"/>
  <c r="V31" i="26"/>
  <c r="V35" i="26"/>
  <c r="V46" i="26"/>
  <c r="V49" i="26"/>
  <c r="V93" i="26"/>
  <c r="V80" i="26"/>
  <c r="V64" i="26"/>
  <c r="V65" i="26"/>
  <c r="V29" i="26"/>
  <c r="V77" i="26"/>
  <c r="V87" i="26"/>
  <c r="V76" i="26"/>
  <c r="V60" i="26"/>
  <c r="V73" i="26"/>
  <c r="D93" i="27"/>
  <c r="G90" i="27"/>
  <c r="D87" i="28"/>
  <c r="D73" i="28"/>
  <c r="D75" i="28"/>
  <c r="D78" i="28"/>
  <c r="I61" i="28"/>
  <c r="K61" i="28" s="1"/>
  <c r="Q61" i="28" s="1"/>
  <c r="D88" i="28"/>
  <c r="I62" i="28"/>
  <c r="K62" i="28" s="1"/>
  <c r="Q62" i="28" s="1"/>
  <c r="I83" i="28"/>
  <c r="I88" i="28"/>
  <c r="I72" i="28"/>
  <c r="I85" i="28"/>
  <c r="I66" i="28"/>
  <c r="K66" i="28" s="1"/>
  <c r="Q66" i="28" s="1"/>
  <c r="I74" i="28"/>
  <c r="D76" i="28"/>
  <c r="D86" i="28"/>
  <c r="D70" i="28"/>
  <c r="D69" i="28"/>
  <c r="I70" i="28"/>
  <c r="I79" i="28"/>
  <c r="I84" i="28"/>
  <c r="I68" i="28"/>
  <c r="K68" i="28" s="1"/>
  <c r="Q68" i="28" s="1"/>
  <c r="I81" i="28"/>
  <c r="I65" i="28"/>
  <c r="K65" i="28" s="1"/>
  <c r="Q65" i="28" s="1"/>
  <c r="I78" i="28"/>
  <c r="D74" i="28"/>
  <c r="D81" i="28"/>
  <c r="D83" i="28"/>
  <c r="D84" i="28"/>
  <c r="I82" i="28"/>
  <c r="I69" i="28"/>
  <c r="I75" i="28"/>
  <c r="I80" i="28"/>
  <c r="I64" i="28"/>
  <c r="K64" i="28" s="1"/>
  <c r="Q64" i="28" s="1"/>
  <c r="I77" i="28"/>
  <c r="I71" i="28"/>
  <c r="I67" i="28"/>
  <c r="K67" i="28" s="1"/>
  <c r="Q67" i="28" s="1"/>
  <c r="W75" i="29"/>
  <c r="X75" i="29" s="1"/>
  <c r="W45" i="29"/>
  <c r="X45" i="29" s="1"/>
  <c r="I81" i="9"/>
  <c r="K81" i="9" s="1"/>
  <c r="Q81" i="9" s="1"/>
  <c r="W76" i="6"/>
  <c r="X76" i="6" s="1"/>
  <c r="W68" i="9"/>
  <c r="X68" i="9" s="1"/>
  <c r="W47" i="11"/>
  <c r="X47" i="11" s="1"/>
  <c r="D85" i="29"/>
  <c r="V85" i="29"/>
  <c r="W78" i="32"/>
  <c r="X78" i="32" s="1"/>
  <c r="W61" i="13"/>
  <c r="X61" i="13" s="1"/>
  <c r="W61" i="15"/>
  <c r="X61" i="15" s="1"/>
  <c r="W71" i="23"/>
  <c r="X71" i="23" s="1"/>
  <c r="W93" i="33"/>
  <c r="X93" i="33" s="1"/>
  <c r="W31" i="36"/>
  <c r="X31" i="36" s="1"/>
  <c r="W34" i="21"/>
  <c r="X34" i="21" s="1"/>
  <c r="W43" i="24"/>
  <c r="X43" i="24" s="1"/>
  <c r="D14" i="1"/>
  <c r="W73" i="6"/>
  <c r="X73" i="6" s="1"/>
  <c r="W84" i="6"/>
  <c r="X84" i="6" s="1"/>
  <c r="W62" i="6"/>
  <c r="X62" i="6" s="1"/>
  <c r="W63" i="6"/>
  <c r="X63" i="6" s="1"/>
  <c r="W79" i="6"/>
  <c r="X79" i="6" s="1"/>
  <c r="W30" i="6"/>
  <c r="X30" i="6" s="1"/>
  <c r="G91" i="6"/>
  <c r="G74" i="6"/>
  <c r="G70" i="6"/>
  <c r="W61" i="6"/>
  <c r="X61" i="6" s="1"/>
  <c r="W77" i="6"/>
  <c r="X77" i="6" s="1"/>
  <c r="W66" i="6"/>
  <c r="X66" i="6" s="1"/>
  <c r="W82" i="6"/>
  <c r="X82" i="6" s="1"/>
  <c r="W67" i="6"/>
  <c r="X67" i="6" s="1"/>
  <c r="W83" i="6"/>
  <c r="X83" i="6" s="1"/>
  <c r="W85" i="6"/>
  <c r="X85" i="6" s="1"/>
  <c r="W60" i="6"/>
  <c r="X60" i="6" s="1"/>
  <c r="I65" i="6"/>
  <c r="D88" i="6"/>
  <c r="D74" i="6"/>
  <c r="G73" i="6"/>
  <c r="D70" i="6"/>
  <c r="G69" i="6"/>
  <c r="D66" i="6"/>
  <c r="G65" i="6"/>
  <c r="D62" i="6"/>
  <c r="G61" i="6"/>
  <c r="W38" i="6"/>
  <c r="X38" i="6" s="1"/>
  <c r="G66" i="6"/>
  <c r="G62" i="6"/>
  <c r="W65" i="6"/>
  <c r="X65" i="6" s="1"/>
  <c r="W81" i="6"/>
  <c r="X81" i="6" s="1"/>
  <c r="W31" i="6"/>
  <c r="X31" i="6" s="1"/>
  <c r="W70" i="6"/>
  <c r="X70" i="6" s="1"/>
  <c r="W87" i="6"/>
  <c r="X87" i="6" s="1"/>
  <c r="W71" i="6"/>
  <c r="X71" i="6" s="1"/>
  <c r="W88" i="6"/>
  <c r="X88" i="6" s="1"/>
  <c r="W72" i="6"/>
  <c r="X72" i="6" s="1"/>
  <c r="I74" i="6"/>
  <c r="I71" i="6"/>
  <c r="D73" i="6"/>
  <c r="G72" i="6"/>
  <c r="D69" i="6"/>
  <c r="G68" i="6"/>
  <c r="D65" i="6"/>
  <c r="D61" i="6"/>
  <c r="V94" i="6"/>
  <c r="D94" i="6"/>
  <c r="M94" i="6" s="1"/>
  <c r="U94" i="6"/>
  <c r="W94" i="6" s="1"/>
  <c r="X94" i="6" s="1"/>
  <c r="S87" i="37"/>
  <c r="S65" i="37"/>
  <c r="E16" i="38"/>
  <c r="E16" i="34"/>
  <c r="S45" i="34" s="1"/>
  <c r="E16" i="30"/>
  <c r="T38" i="30" s="1"/>
  <c r="E16" i="26"/>
  <c r="T39" i="26" s="1"/>
  <c r="E16" i="21"/>
  <c r="T70" i="21" s="1"/>
  <c r="E16" i="20"/>
  <c r="S39" i="20" s="1"/>
  <c r="E16" i="11"/>
  <c r="T27" i="11" s="1"/>
  <c r="C4" i="1"/>
  <c r="C14" i="1" s="1"/>
  <c r="E14" i="1" s="1"/>
  <c r="E16" i="39"/>
  <c r="T38" i="39" s="1"/>
  <c r="E16" i="36"/>
  <c r="S33" i="36" s="1"/>
  <c r="E16" i="35"/>
  <c r="S60" i="35" s="1"/>
  <c r="E16" i="27"/>
  <c r="T75" i="27" s="1"/>
  <c r="E16" i="19"/>
  <c r="S28" i="19" s="1"/>
  <c r="E16" i="16"/>
  <c r="T27" i="16" s="1"/>
  <c r="E16" i="9"/>
  <c r="S49" i="9" s="1"/>
  <c r="E16" i="33"/>
  <c r="T37" i="33" s="1"/>
  <c r="E16" i="32"/>
  <c r="S65" i="32" s="1"/>
  <c r="E16" i="31"/>
  <c r="S31" i="31" s="1"/>
  <c r="E16" i="18"/>
  <c r="T52" i="18" s="1"/>
  <c r="E16" i="17"/>
  <c r="T40" i="17" s="1"/>
  <c r="E16" i="10"/>
  <c r="T83" i="10" s="1"/>
  <c r="E16" i="15"/>
  <c r="T50" i="15" s="1"/>
  <c r="E16" i="23"/>
  <c r="S25" i="23" s="1"/>
  <c r="E16" i="24"/>
  <c r="S75" i="24" s="1"/>
  <c r="E16" i="25"/>
  <c r="T85" i="25" s="1"/>
  <c r="E16" i="28"/>
  <c r="S76" i="28" s="1"/>
  <c r="E16" i="29"/>
  <c r="E16" i="13"/>
  <c r="T29" i="13" s="1"/>
  <c r="E16" i="14"/>
  <c r="T46" i="14" s="1"/>
  <c r="E16" i="22"/>
  <c r="T37" i="22" s="1"/>
  <c r="D30" i="37"/>
  <c r="Q30" i="37" s="1"/>
  <c r="W33" i="36"/>
  <c r="X33" i="36" s="1"/>
  <c r="C6" i="8"/>
  <c r="D39" i="29"/>
  <c r="Q39" i="29" s="1"/>
  <c r="D54" i="15"/>
  <c r="Q54" i="15" s="1"/>
  <c r="D38" i="37"/>
  <c r="Q38" i="37" s="1"/>
  <c r="D26" i="37"/>
  <c r="Q26" i="37" s="1"/>
  <c r="D43" i="31"/>
  <c r="Q43" i="31" s="1"/>
  <c r="D45" i="24"/>
  <c r="Q45" i="24" s="1"/>
  <c r="W35" i="10"/>
  <c r="X35" i="10" s="1"/>
  <c r="W42" i="10"/>
  <c r="X42" i="10" s="1"/>
  <c r="W43" i="10"/>
  <c r="X43" i="10" s="1"/>
  <c r="W52" i="10"/>
  <c r="X52" i="10" s="1"/>
  <c r="W36" i="10"/>
  <c r="X36" i="10" s="1"/>
  <c r="W34" i="10"/>
  <c r="X34" i="10" s="1"/>
  <c r="W27" i="10"/>
  <c r="X27" i="10" s="1"/>
  <c r="W42" i="13"/>
  <c r="X42" i="13" s="1"/>
  <c r="W54" i="11"/>
  <c r="X54" i="11" s="1"/>
  <c r="W50" i="11"/>
  <c r="X50" i="11" s="1"/>
  <c r="W34" i="11"/>
  <c r="X34" i="11" s="1"/>
  <c r="W30" i="11"/>
  <c r="X30" i="11" s="1"/>
  <c r="W26" i="11"/>
  <c r="X26" i="11" s="1"/>
  <c r="W52" i="13"/>
  <c r="X52" i="13" s="1"/>
  <c r="W27" i="24"/>
  <c r="X27" i="24" s="1"/>
  <c r="W37" i="11"/>
  <c r="X37" i="11" s="1"/>
  <c r="W43" i="14"/>
  <c r="X43" i="14" s="1"/>
  <c r="W29" i="14"/>
  <c r="X29" i="14" s="1"/>
  <c r="W45" i="6"/>
  <c r="X45" i="6" s="1"/>
  <c r="W29" i="17"/>
  <c r="X29" i="17" s="1"/>
  <c r="W53" i="17"/>
  <c r="X53" i="17" s="1"/>
  <c r="W34" i="17"/>
  <c r="X34" i="17" s="1"/>
  <c r="W39" i="17"/>
  <c r="X39" i="17" s="1"/>
  <c r="W42" i="17"/>
  <c r="X42" i="17" s="1"/>
  <c r="W46" i="17"/>
  <c r="X46" i="17" s="1"/>
  <c r="W52" i="17"/>
  <c r="X52" i="17" s="1"/>
  <c r="W53" i="18"/>
  <c r="X53" i="18" s="1"/>
  <c r="W37" i="18"/>
  <c r="X37" i="18" s="1"/>
  <c r="W34" i="18"/>
  <c r="X34" i="18" s="1"/>
  <c r="W31" i="18"/>
  <c r="X31" i="18" s="1"/>
  <c r="W29" i="18"/>
  <c r="X29" i="18" s="1"/>
  <c r="W26" i="18"/>
  <c r="X26" i="18" s="1"/>
  <c r="W40" i="18"/>
  <c r="X40" i="18" s="1"/>
  <c r="W43" i="18"/>
  <c r="X43" i="18" s="1"/>
  <c r="W45" i="18"/>
  <c r="X45" i="18" s="1"/>
  <c r="W48" i="18"/>
  <c r="X48" i="18" s="1"/>
  <c r="W51" i="18"/>
  <c r="X51" i="18" s="1"/>
  <c r="W54" i="18"/>
  <c r="X54" i="18" s="1"/>
  <c r="W47" i="22"/>
  <c r="X47" i="22" s="1"/>
  <c r="W54" i="6"/>
  <c r="X54" i="6" s="1"/>
  <c r="W29" i="6"/>
  <c r="X29" i="6" s="1"/>
  <c r="W26" i="6"/>
  <c r="X26" i="6" s="1"/>
  <c r="W31" i="17"/>
  <c r="X31" i="17" s="1"/>
  <c r="W26" i="17"/>
  <c r="X26" i="17" s="1"/>
  <c r="W33" i="17"/>
  <c r="X33" i="17" s="1"/>
  <c r="W38" i="17"/>
  <c r="X38" i="17" s="1"/>
  <c r="W45" i="17"/>
  <c r="X45" i="17" s="1"/>
  <c r="W50" i="17"/>
  <c r="X50" i="17" s="1"/>
  <c r="D54" i="10"/>
  <c r="Q54" i="10" s="1"/>
  <c r="D56" i="19"/>
  <c r="D32" i="35"/>
  <c r="Q32" i="35" s="1"/>
  <c r="D45" i="35"/>
  <c r="Q45" i="35" s="1"/>
  <c r="D29" i="35"/>
  <c r="Q29" i="35" s="1"/>
  <c r="D48" i="35"/>
  <c r="Q48" i="35" s="1"/>
  <c r="D54" i="35"/>
  <c r="Q54" i="35" s="1"/>
  <c r="D42" i="35"/>
  <c r="Q42" i="35" s="1"/>
  <c r="D37" i="35"/>
  <c r="Q37" i="35" s="1"/>
  <c r="D54" i="29"/>
  <c r="Q54" i="29" s="1"/>
  <c r="D54" i="34"/>
  <c r="Q54" i="34" s="1"/>
  <c r="D49" i="34"/>
  <c r="Q49" i="34" s="1"/>
  <c r="D41" i="22"/>
  <c r="Q41" i="22" s="1"/>
  <c r="D54" i="18"/>
  <c r="Q54" i="18" s="1"/>
  <c r="D56" i="22"/>
  <c r="D46" i="30"/>
  <c r="Q46" i="30" s="1"/>
  <c r="W39" i="10"/>
  <c r="X39" i="10" s="1"/>
  <c r="W25" i="10"/>
  <c r="X25" i="10" s="1"/>
  <c r="W37" i="16"/>
  <c r="X37" i="16" s="1"/>
  <c r="W29" i="16"/>
  <c r="X29" i="16" s="1"/>
  <c r="W28" i="20"/>
  <c r="X28" i="20" s="1"/>
  <c r="W31" i="10"/>
  <c r="X31" i="10" s="1"/>
  <c r="W47" i="10"/>
  <c r="X47" i="10" s="1"/>
  <c r="W41" i="16"/>
  <c r="X41" i="16" s="1"/>
  <c r="W33" i="16"/>
  <c r="X33" i="16" s="1"/>
  <c r="W25" i="16"/>
  <c r="X25" i="16" s="1"/>
  <c r="W29" i="10"/>
  <c r="X29" i="10" s="1"/>
  <c r="W37" i="10"/>
  <c r="X37" i="10" s="1"/>
  <c r="W45" i="10"/>
  <c r="X45" i="10" s="1"/>
  <c r="W26" i="10"/>
  <c r="X26" i="10" s="1"/>
  <c r="W50" i="10"/>
  <c r="X50" i="10" s="1"/>
  <c r="W54" i="16"/>
  <c r="X54" i="16" s="1"/>
  <c r="W51" i="38"/>
  <c r="X51" i="38" s="1"/>
  <c r="W44" i="10"/>
  <c r="X44" i="10" s="1"/>
  <c r="W33" i="10"/>
  <c r="X33" i="10" s="1"/>
  <c r="W41" i="10"/>
  <c r="X41" i="10" s="1"/>
  <c r="W28" i="10"/>
  <c r="X28" i="10" s="1"/>
  <c r="W54" i="36"/>
  <c r="X54" i="36" s="1"/>
  <c r="D54" i="6"/>
  <c r="Q54" i="6" s="1"/>
  <c r="D37" i="37"/>
  <c r="Q37" i="37" s="1"/>
  <c r="D41" i="37"/>
  <c r="Q41" i="37" s="1"/>
  <c r="D47" i="37"/>
  <c r="Q47" i="37" s="1"/>
  <c r="D29" i="37"/>
  <c r="Q29" i="37" s="1"/>
  <c r="D35" i="31"/>
  <c r="Q35" i="31" s="1"/>
  <c r="D43" i="37"/>
  <c r="Q43" i="37" s="1"/>
  <c r="D31" i="37"/>
  <c r="Q31" i="37" s="1"/>
  <c r="D48" i="37"/>
  <c r="Q48" i="37" s="1"/>
  <c r="D35" i="37"/>
  <c r="Q35" i="37" s="1"/>
  <c r="D39" i="37"/>
  <c r="Q39" i="37" s="1"/>
  <c r="D52" i="31"/>
  <c r="Q52" i="31" s="1"/>
  <c r="D42" i="34"/>
  <c r="Q42" i="34" s="1"/>
  <c r="D50" i="37"/>
  <c r="Q50" i="37" s="1"/>
  <c r="D56" i="11"/>
  <c r="D56" i="24"/>
  <c r="D54" i="31"/>
  <c r="Q54" i="31" s="1"/>
  <c r="D51" i="37"/>
  <c r="Q51" i="37" s="1"/>
  <c r="D32" i="37"/>
  <c r="Q32" i="37" s="1"/>
  <c r="D49" i="37"/>
  <c r="Q49" i="37" s="1"/>
  <c r="D36" i="37"/>
  <c r="Q36" i="37" s="1"/>
  <c r="D45" i="23"/>
  <c r="Q45" i="23" s="1"/>
  <c r="V81" i="11"/>
  <c r="V70" i="11"/>
  <c r="V48" i="11"/>
  <c r="V32" i="11"/>
  <c r="V86" i="11"/>
  <c r="V75" i="11"/>
  <c r="V40" i="11"/>
  <c r="V66" i="11"/>
  <c r="V34" i="11"/>
  <c r="V51" i="11"/>
  <c r="V74" i="11"/>
  <c r="V31" i="11"/>
  <c r="V39" i="11"/>
  <c r="V47" i="11"/>
  <c r="V68" i="11"/>
  <c r="V84" i="11"/>
  <c r="V60" i="11"/>
  <c r="V54" i="11"/>
  <c r="V67" i="11"/>
  <c r="V34" i="13"/>
  <c r="V35" i="13"/>
  <c r="V25" i="13"/>
  <c r="V43" i="13"/>
  <c r="V51" i="13"/>
  <c r="V48" i="13"/>
  <c r="V38" i="13"/>
  <c r="V47" i="13"/>
  <c r="V45" i="13"/>
  <c r="V33" i="13"/>
  <c r="V79" i="13"/>
  <c r="V63" i="13"/>
  <c r="V77" i="13"/>
  <c r="V61" i="13"/>
  <c r="V82" i="13"/>
  <c r="V74" i="13"/>
  <c r="V66" i="13"/>
  <c r="V53" i="13"/>
  <c r="V30" i="13"/>
  <c r="V37" i="14"/>
  <c r="V54" i="14"/>
  <c r="V75" i="14"/>
  <c r="V59" i="14"/>
  <c r="V76" i="14"/>
  <c r="V60" i="14"/>
  <c r="V43" i="14"/>
  <c r="V49" i="14"/>
  <c r="V61" i="14"/>
  <c r="V77" i="14"/>
  <c r="G86" i="15"/>
  <c r="G90" i="15"/>
  <c r="W32" i="16"/>
  <c r="X32" i="16" s="1"/>
  <c r="W71" i="16"/>
  <c r="X71" i="16" s="1"/>
  <c r="W43" i="16"/>
  <c r="X43" i="16" s="1"/>
  <c r="W44" i="16"/>
  <c r="X44" i="16" s="1"/>
  <c r="W27" i="16"/>
  <c r="X27" i="16" s="1"/>
  <c r="W30" i="16"/>
  <c r="X30" i="16" s="1"/>
  <c r="W84" i="16"/>
  <c r="X84" i="16" s="1"/>
  <c r="W76" i="16"/>
  <c r="X76" i="16" s="1"/>
  <c r="W85" i="16"/>
  <c r="X85" i="16" s="1"/>
  <c r="W77" i="16"/>
  <c r="X77" i="16" s="1"/>
  <c r="W69" i="16"/>
  <c r="X69" i="16" s="1"/>
  <c r="W61" i="16"/>
  <c r="X61" i="16" s="1"/>
  <c r="W60" i="16"/>
  <c r="X60" i="16" s="1"/>
  <c r="W78" i="16"/>
  <c r="X78" i="16" s="1"/>
  <c r="W63" i="16"/>
  <c r="X63" i="16" s="1"/>
  <c r="W59" i="16"/>
  <c r="X59" i="16" s="1"/>
  <c r="W64" i="16"/>
  <c r="X64" i="16" s="1"/>
  <c r="W88" i="16"/>
  <c r="X88" i="16" s="1"/>
  <c r="W80" i="16"/>
  <c r="X80" i="16" s="1"/>
  <c r="W72" i="16"/>
  <c r="X72" i="16" s="1"/>
  <c r="W81" i="16"/>
  <c r="X81" i="16" s="1"/>
  <c r="W73" i="16"/>
  <c r="X73" i="16" s="1"/>
  <c r="W65" i="16"/>
  <c r="X65" i="16" s="1"/>
  <c r="W68" i="16"/>
  <c r="X68" i="16" s="1"/>
  <c r="W86" i="16"/>
  <c r="X86" i="16" s="1"/>
  <c r="W66" i="16"/>
  <c r="X66" i="16" s="1"/>
  <c r="W93" i="16"/>
  <c r="X93" i="16" s="1"/>
  <c r="W70" i="16"/>
  <c r="X70" i="16" s="1"/>
  <c r="D79" i="33"/>
  <c r="D77" i="33"/>
  <c r="D84" i="33"/>
  <c r="D76" i="33"/>
  <c r="D73" i="33"/>
  <c r="D66" i="33"/>
  <c r="D85" i="33"/>
  <c r="D87" i="33"/>
  <c r="D80" i="33"/>
  <c r="D68" i="33"/>
  <c r="D70" i="33"/>
  <c r="D81" i="33"/>
  <c r="D78" i="33"/>
  <c r="D71" i="33"/>
  <c r="I86" i="33"/>
  <c r="I67" i="33"/>
  <c r="I90" i="33"/>
  <c r="I76" i="33"/>
  <c r="I60" i="33"/>
  <c r="K60" i="33" s="1"/>
  <c r="Q60" i="33" s="1"/>
  <c r="I74" i="33"/>
  <c r="I71" i="33"/>
  <c r="D86" i="33"/>
  <c r="D65" i="33"/>
  <c r="I75" i="33"/>
  <c r="I83" i="33"/>
  <c r="I84" i="33"/>
  <c r="I68" i="33"/>
  <c r="I81" i="33"/>
  <c r="I66" i="33"/>
  <c r="I78" i="33"/>
  <c r="I69" i="33"/>
  <c r="I70" i="33"/>
  <c r="V29" i="33"/>
  <c r="V75" i="33"/>
  <c r="V63" i="33"/>
  <c r="V59" i="33"/>
  <c r="V60" i="33"/>
  <c r="V52" i="33"/>
  <c r="V41" i="33"/>
  <c r="V86" i="35"/>
  <c r="V64" i="35"/>
  <c r="V66" i="35"/>
  <c r="V69" i="35"/>
  <c r="V83" i="35"/>
  <c r="V67" i="35"/>
  <c r="V84" i="35"/>
  <c r="V75" i="35"/>
  <c r="V88" i="35"/>
  <c r="V54" i="35"/>
  <c r="V50" i="35"/>
  <c r="V46" i="35"/>
  <c r="V42" i="35"/>
  <c r="V38" i="35"/>
  <c r="V34" i="35"/>
  <c r="V30" i="35"/>
  <c r="V26" i="35"/>
  <c r="V73" i="35"/>
  <c r="V85" i="35"/>
  <c r="V93" i="35"/>
  <c r="V74" i="35"/>
  <c r="V87" i="35"/>
  <c r="V63" i="35"/>
  <c r="V68" i="35"/>
  <c r="V52" i="35"/>
  <c r="V48" i="35"/>
  <c r="V44" i="35"/>
  <c r="V40" i="35"/>
  <c r="V36" i="35"/>
  <c r="V32" i="35"/>
  <c r="V28" i="35"/>
  <c r="V81" i="35"/>
  <c r="V65" i="35"/>
  <c r="V80" i="35"/>
  <c r="I72" i="36"/>
  <c r="I75" i="36"/>
  <c r="V25" i="36"/>
  <c r="V29" i="36"/>
  <c r="V87" i="36"/>
  <c r="V71" i="36"/>
  <c r="V84" i="36"/>
  <c r="V68" i="36"/>
  <c r="V53" i="36"/>
  <c r="V51" i="36"/>
  <c r="V47" i="36"/>
  <c r="V74" i="36"/>
  <c r="V27" i="36"/>
  <c r="V79" i="36"/>
  <c r="V63" i="36"/>
  <c r="V76" i="36"/>
  <c r="V60" i="36"/>
  <c r="V59" i="36"/>
  <c r="V49" i="36"/>
  <c r="V45" i="36"/>
  <c r="V41" i="36"/>
  <c r="V37" i="36"/>
  <c r="V30" i="36"/>
  <c r="V67" i="36"/>
  <c r="V64" i="36"/>
  <c r="V50" i="36"/>
  <c r="V43" i="36"/>
  <c r="V38" i="36"/>
  <c r="V61" i="36"/>
  <c r="V69" i="36"/>
  <c r="V26" i="36"/>
  <c r="V83" i="36"/>
  <c r="V80" i="36"/>
  <c r="V62" i="36"/>
  <c r="V46" i="36"/>
  <c r="V40" i="36"/>
  <c r="V33" i="36"/>
  <c r="S67" i="37"/>
  <c r="S84" i="37"/>
  <c r="S77" i="37"/>
  <c r="S78" i="37"/>
  <c r="S68" i="37"/>
  <c r="S61" i="37"/>
  <c r="S62" i="37"/>
  <c r="S88" i="37"/>
  <c r="S82" i="37"/>
  <c r="S81" i="37"/>
  <c r="G72" i="38"/>
  <c r="G59" i="38"/>
  <c r="I60" i="39"/>
  <c r="K60" i="39" s="1"/>
  <c r="Q60" i="39" s="1"/>
  <c r="D79" i="39"/>
  <c r="D80" i="39"/>
  <c r="I87" i="39"/>
  <c r="V76" i="11"/>
  <c r="V53" i="11"/>
  <c r="V88" i="11"/>
  <c r="V72" i="11"/>
  <c r="V45" i="11"/>
  <c r="V35" i="11"/>
  <c r="V25" i="11"/>
  <c r="V60" i="13"/>
  <c r="V70" i="13"/>
  <c r="V80" i="13"/>
  <c r="V65" i="13"/>
  <c r="V85" i="13"/>
  <c r="V75" i="13"/>
  <c r="W38" i="13"/>
  <c r="X38" i="13" s="1"/>
  <c r="W76" i="13"/>
  <c r="X76" i="13" s="1"/>
  <c r="W79" i="13"/>
  <c r="X79" i="13" s="1"/>
  <c r="V85" i="14"/>
  <c r="V65" i="14"/>
  <c r="V47" i="14"/>
  <c r="V41" i="14"/>
  <c r="W63" i="14"/>
  <c r="X63" i="14" s="1"/>
  <c r="V52" i="14"/>
  <c r="W25" i="14"/>
  <c r="X25" i="14" s="1"/>
  <c r="V72" i="14"/>
  <c r="V63" i="14"/>
  <c r="V83" i="14"/>
  <c r="W82" i="14"/>
  <c r="X82" i="14" s="1"/>
  <c r="W81" i="14"/>
  <c r="X81" i="14" s="1"/>
  <c r="V93" i="15"/>
  <c r="V27" i="15"/>
  <c r="D93" i="15"/>
  <c r="M93" i="15" s="1"/>
  <c r="V37" i="15"/>
  <c r="V42" i="15"/>
  <c r="V47" i="15"/>
  <c r="V53" i="15"/>
  <c r="V72" i="15"/>
  <c r="V59" i="15"/>
  <c r="I65" i="15"/>
  <c r="K65" i="15" s="1"/>
  <c r="Q65" i="15" s="1"/>
  <c r="I85" i="15"/>
  <c r="I80" i="15"/>
  <c r="K80" i="15" s="1"/>
  <c r="Q80" i="15" s="1"/>
  <c r="I63" i="15"/>
  <c r="K63" i="15" s="1"/>
  <c r="Q63" i="15" s="1"/>
  <c r="W53" i="16"/>
  <c r="X53" i="16" s="1"/>
  <c r="V40" i="33"/>
  <c r="I63" i="33"/>
  <c r="K63" i="33" s="1"/>
  <c r="Q63" i="33" s="1"/>
  <c r="I85" i="33"/>
  <c r="I88" i="33"/>
  <c r="V61" i="33"/>
  <c r="I82" i="33"/>
  <c r="V62" i="35"/>
  <c r="V27" i="35"/>
  <c r="V35" i="35"/>
  <c r="V43" i="35"/>
  <c r="V51" i="35"/>
  <c r="V59" i="35"/>
  <c r="V35" i="36"/>
  <c r="V44" i="36"/>
  <c r="V72" i="36"/>
  <c r="S72" i="37"/>
  <c r="V62" i="38"/>
  <c r="V79" i="38"/>
  <c r="V31" i="38"/>
  <c r="I77" i="39"/>
  <c r="D87" i="39"/>
  <c r="D82" i="33"/>
  <c r="V40" i="13"/>
  <c r="V28" i="11"/>
  <c r="V49" i="13"/>
  <c r="V37" i="13"/>
  <c r="V42" i="11"/>
  <c r="W27" i="13"/>
  <c r="X27" i="13" s="1"/>
  <c r="W69" i="13"/>
  <c r="X69" i="13" s="1"/>
  <c r="W71" i="13"/>
  <c r="X71" i="13" s="1"/>
  <c r="W68" i="13"/>
  <c r="X68" i="13" s="1"/>
  <c r="W50" i="13"/>
  <c r="X50" i="13" s="1"/>
  <c r="W34" i="13"/>
  <c r="X34" i="13" s="1"/>
  <c r="W59" i="13"/>
  <c r="X59" i="13" s="1"/>
  <c r="W83" i="13"/>
  <c r="X83" i="13" s="1"/>
  <c r="G84" i="14"/>
  <c r="D93" i="14"/>
  <c r="Q93" i="14" s="1"/>
  <c r="D52" i="14"/>
  <c r="Q52" i="14" s="1"/>
  <c r="D54" i="14"/>
  <c r="Q54" i="14" s="1"/>
  <c r="W67" i="14"/>
  <c r="X67" i="14" s="1"/>
  <c r="W64" i="14"/>
  <c r="X64" i="14" s="1"/>
  <c r="W85" i="14"/>
  <c r="X85" i="14" s="1"/>
  <c r="W77" i="14"/>
  <c r="X77" i="14" s="1"/>
  <c r="W69" i="14"/>
  <c r="X69" i="14" s="1"/>
  <c r="W61" i="14"/>
  <c r="X61" i="14" s="1"/>
  <c r="W66" i="14"/>
  <c r="X66" i="14" s="1"/>
  <c r="W33" i="14"/>
  <c r="X33" i="14" s="1"/>
  <c r="W53" i="14"/>
  <c r="X53" i="14" s="1"/>
  <c r="D85" i="15"/>
  <c r="I70" i="15"/>
  <c r="K70" i="15" s="1"/>
  <c r="Q70" i="15" s="1"/>
  <c r="I87" i="15"/>
  <c r="I71" i="15"/>
  <c r="K71" i="15" s="1"/>
  <c r="Q71" i="15" s="1"/>
  <c r="I90" i="15"/>
  <c r="I76" i="15"/>
  <c r="K76" i="15" s="1"/>
  <c r="Q76" i="15" s="1"/>
  <c r="I60" i="15"/>
  <c r="K60" i="15" s="1"/>
  <c r="Q60" i="15" s="1"/>
  <c r="I73" i="15"/>
  <c r="K73" i="15" s="1"/>
  <c r="Q73" i="15" s="1"/>
  <c r="D90" i="15"/>
  <c r="V34" i="15"/>
  <c r="V69" i="15"/>
  <c r="V79" i="15"/>
  <c r="V63" i="15"/>
  <c r="V80" i="15"/>
  <c r="V64" i="15"/>
  <c r="V52" i="15"/>
  <c r="V48" i="15"/>
  <c r="V44" i="15"/>
  <c r="V40" i="15"/>
  <c r="V36" i="15"/>
  <c r="V31" i="15"/>
  <c r="D46" i="33"/>
  <c r="Q46" i="33" s="1"/>
  <c r="D39" i="33"/>
  <c r="Q39" i="33" s="1"/>
  <c r="D47" i="33"/>
  <c r="Q47" i="33" s="1"/>
  <c r="D32" i="33"/>
  <c r="Q32" i="33" s="1"/>
  <c r="W78" i="36"/>
  <c r="X78" i="36" s="1"/>
  <c r="W77" i="36"/>
  <c r="X77" i="36" s="1"/>
  <c r="W48" i="36"/>
  <c r="X48" i="36" s="1"/>
  <c r="W66" i="36"/>
  <c r="X66" i="36" s="1"/>
  <c r="W71" i="36"/>
  <c r="X71" i="36" s="1"/>
  <c r="W37" i="36"/>
  <c r="X37" i="36" s="1"/>
  <c r="W26" i="36"/>
  <c r="X26" i="36" s="1"/>
  <c r="W42" i="36"/>
  <c r="X42" i="36" s="1"/>
  <c r="W61" i="36"/>
  <c r="X61" i="36" s="1"/>
  <c r="D81" i="38"/>
  <c r="I65" i="38"/>
  <c r="I72" i="38"/>
  <c r="V38" i="38"/>
  <c r="V36" i="38"/>
  <c r="V40" i="38"/>
  <c r="V81" i="38"/>
  <c r="V26" i="38"/>
  <c r="V30" i="38"/>
  <c r="V75" i="38"/>
  <c r="V76" i="38"/>
  <c r="V60" i="38"/>
  <c r="V65" i="38"/>
  <c r="V59" i="38"/>
  <c r="V49" i="38"/>
  <c r="V45" i="38"/>
  <c r="V41" i="38"/>
  <c r="V66" i="38"/>
  <c r="V82" i="38"/>
  <c r="V63" i="38"/>
  <c r="V74" i="38"/>
  <c r="V28" i="38"/>
  <c r="V32" i="38"/>
  <c r="V69" i="38"/>
  <c r="V83" i="38"/>
  <c r="V84" i="38"/>
  <c r="V68" i="38"/>
  <c r="V53" i="38"/>
  <c r="V67" i="38"/>
  <c r="V51" i="38"/>
  <c r="V47" i="38"/>
  <c r="V43" i="38"/>
  <c r="V39" i="38"/>
  <c r="V93" i="38"/>
  <c r="V71" i="38"/>
  <c r="V85" i="38"/>
  <c r="V29" i="38"/>
  <c r="V88" i="38"/>
  <c r="V54" i="38"/>
  <c r="V52" i="38"/>
  <c r="V44" i="38"/>
  <c r="V35" i="38"/>
  <c r="V78" i="38"/>
  <c r="V86" i="38"/>
  <c r="V25" i="38"/>
  <c r="V33" i="38"/>
  <c r="V87" i="38"/>
  <c r="V72" i="38"/>
  <c r="V70" i="38"/>
  <c r="V48" i="38"/>
  <c r="V37" i="38"/>
  <c r="G85" i="39"/>
  <c r="G78" i="39"/>
  <c r="G88" i="39"/>
  <c r="G82" i="39"/>
  <c r="W39" i="39"/>
  <c r="X39" i="39" s="1"/>
  <c r="W79" i="39"/>
  <c r="X79" i="39" s="1"/>
  <c r="V63" i="11"/>
  <c r="V77" i="11"/>
  <c r="V82" i="11"/>
  <c r="V62" i="11"/>
  <c r="V41" i="11"/>
  <c r="V29" i="11"/>
  <c r="V69" i="11"/>
  <c r="G88" i="13"/>
  <c r="V64" i="13"/>
  <c r="V76" i="13"/>
  <c r="V86" i="13"/>
  <c r="V73" i="13"/>
  <c r="V67" i="13"/>
  <c r="V87" i="13"/>
  <c r="W46" i="13"/>
  <c r="X46" i="13" s="1"/>
  <c r="W63" i="13"/>
  <c r="X63" i="13" s="1"/>
  <c r="W77" i="13"/>
  <c r="X77" i="13" s="1"/>
  <c r="V73" i="14"/>
  <c r="W52" i="14"/>
  <c r="X52" i="14" s="1"/>
  <c r="V45" i="14"/>
  <c r="W83" i="14"/>
  <c r="X83" i="14" s="1"/>
  <c r="W47" i="14"/>
  <c r="X47" i="14" s="1"/>
  <c r="W44" i="14"/>
  <c r="X44" i="14" s="1"/>
  <c r="W37" i="14"/>
  <c r="X37" i="14" s="1"/>
  <c r="V64" i="14"/>
  <c r="V84" i="14"/>
  <c r="V71" i="14"/>
  <c r="W74" i="14"/>
  <c r="X74" i="14" s="1"/>
  <c r="W65" i="14"/>
  <c r="X65" i="14" s="1"/>
  <c r="W54" i="14"/>
  <c r="X54" i="14" s="1"/>
  <c r="W80" i="14"/>
  <c r="X80" i="14" s="1"/>
  <c r="W93" i="15"/>
  <c r="X93" i="15" s="1"/>
  <c r="V28" i="15"/>
  <c r="V39" i="15"/>
  <c r="V45" i="15"/>
  <c r="V50" i="15"/>
  <c r="V60" i="15"/>
  <c r="V84" i="15"/>
  <c r="V71" i="15"/>
  <c r="I77" i="15"/>
  <c r="K77" i="15" s="1"/>
  <c r="Q77" i="15" s="1"/>
  <c r="I68" i="15"/>
  <c r="K68" i="15" s="1"/>
  <c r="Q68" i="15" s="1"/>
  <c r="I88" i="15"/>
  <c r="I75" i="15"/>
  <c r="K75" i="15" s="1"/>
  <c r="Q75" i="15" s="1"/>
  <c r="W74" i="16"/>
  <c r="X74" i="16" s="1"/>
  <c r="V93" i="33"/>
  <c r="I73" i="33"/>
  <c r="I72" i="33"/>
  <c r="I87" i="33"/>
  <c r="V77" i="35"/>
  <c r="V78" i="35"/>
  <c r="V31" i="35"/>
  <c r="V39" i="35"/>
  <c r="V47" i="35"/>
  <c r="V60" i="35"/>
  <c r="V79" i="35"/>
  <c r="V39" i="36"/>
  <c r="V52" i="36"/>
  <c r="V75" i="36"/>
  <c r="V28" i="36"/>
  <c r="S66" i="37"/>
  <c r="V46" i="38"/>
  <c r="V64" i="38"/>
  <c r="I83" i="38"/>
  <c r="V34" i="38"/>
  <c r="D64" i="33"/>
  <c r="D90" i="33"/>
  <c r="V61" i="35"/>
  <c r="W75" i="16"/>
  <c r="X75" i="16" s="1"/>
  <c r="V41" i="13"/>
  <c r="I64" i="6"/>
  <c r="I77" i="6"/>
  <c r="D78" i="6"/>
  <c r="W28" i="11"/>
  <c r="X28" i="11" s="1"/>
  <c r="V61" i="20"/>
  <c r="V74" i="20"/>
  <c r="V38" i="26"/>
  <c r="V51" i="26"/>
  <c r="V37" i="26"/>
  <c r="V33" i="26"/>
  <c r="V70" i="26"/>
  <c r="V28" i="26"/>
  <c r="V52" i="26"/>
  <c r="G88" i="27"/>
  <c r="G77" i="27"/>
  <c r="D50" i="27"/>
  <c r="Q50" i="27" s="1"/>
  <c r="D43" i="27"/>
  <c r="Q43" i="27" s="1"/>
  <c r="D56" i="20"/>
  <c r="D47" i="20"/>
  <c r="Q47" i="20" s="1"/>
  <c r="D49" i="21"/>
  <c r="Q49" i="21" s="1"/>
  <c r="D46" i="21"/>
  <c r="Q46" i="21" s="1"/>
  <c r="G80" i="30"/>
  <c r="G75" i="30"/>
  <c r="G71" i="30"/>
  <c r="G83" i="30"/>
  <c r="D51" i="30"/>
  <c r="Q51" i="30" s="1"/>
  <c r="D53" i="30"/>
  <c r="Q53" i="30" s="1"/>
  <c r="D39" i="30"/>
  <c r="Q39" i="30" s="1"/>
  <c r="W44" i="21"/>
  <c r="X44" i="21" s="1"/>
  <c r="W29" i="13"/>
  <c r="X29" i="13" s="1"/>
  <c r="W93" i="19"/>
  <c r="X93" i="19" s="1"/>
  <c r="W74" i="20"/>
  <c r="X74" i="20" s="1"/>
  <c r="W39" i="21"/>
  <c r="X39" i="21" s="1"/>
  <c r="D54" i="9"/>
  <c r="Q54" i="9" s="1"/>
  <c r="D56" i="25"/>
  <c r="D56" i="33"/>
  <c r="D30" i="33"/>
  <c r="Q30" i="33" s="1"/>
  <c r="D51" i="33"/>
  <c r="Q51" i="33" s="1"/>
  <c r="D41" i="25"/>
  <c r="Q41" i="25" s="1"/>
  <c r="D50" i="25"/>
  <c r="Q50" i="25" s="1"/>
  <c r="D53" i="6"/>
  <c r="Q53" i="6" s="1"/>
  <c r="D54" i="24"/>
  <c r="Q54" i="24" s="1"/>
  <c r="D42" i="33"/>
  <c r="Q42" i="33" s="1"/>
  <c r="D40" i="33"/>
  <c r="Q40" i="33" s="1"/>
  <c r="I86" i="10"/>
  <c r="K86" i="10" s="1"/>
  <c r="Q86" i="10" s="1"/>
  <c r="I85" i="10"/>
  <c r="K85" i="10" s="1"/>
  <c r="Q85" i="10" s="1"/>
  <c r="I70" i="10"/>
  <c r="K70" i="10" s="1"/>
  <c r="Q70" i="10" s="1"/>
  <c r="I73" i="10"/>
  <c r="K73" i="10" s="1"/>
  <c r="Q73" i="10" s="1"/>
  <c r="I76" i="10"/>
  <c r="K76" i="10" s="1"/>
  <c r="Q76" i="10" s="1"/>
  <c r="I67" i="10"/>
  <c r="K67" i="10" s="1"/>
  <c r="Q67" i="10" s="1"/>
  <c r="I70" i="13"/>
  <c r="K70" i="13" s="1"/>
  <c r="Q70" i="13" s="1"/>
  <c r="I61" i="13"/>
  <c r="K61" i="13" s="1"/>
  <c r="Q61" i="13" s="1"/>
  <c r="I75" i="13"/>
  <c r="K75" i="13" s="1"/>
  <c r="Q75" i="13" s="1"/>
  <c r="I76" i="13"/>
  <c r="K76" i="13" s="1"/>
  <c r="Q76" i="13" s="1"/>
  <c r="I77" i="13"/>
  <c r="K77" i="13" s="1"/>
  <c r="Q77" i="13" s="1"/>
  <c r="I71" i="14"/>
  <c r="K71" i="14" s="1"/>
  <c r="Q71" i="14" s="1"/>
  <c r="I79" i="14"/>
  <c r="K79" i="14" s="1"/>
  <c r="Q79" i="14" s="1"/>
  <c r="D88" i="14"/>
  <c r="I63" i="14"/>
  <c r="K63" i="14" s="1"/>
  <c r="Q63" i="14" s="1"/>
  <c r="I73" i="14"/>
  <c r="K73" i="14" s="1"/>
  <c r="Q73" i="14" s="1"/>
  <c r="I68" i="14"/>
  <c r="K68" i="14" s="1"/>
  <c r="Q68" i="14" s="1"/>
  <c r="I61" i="14"/>
  <c r="K61" i="14" s="1"/>
  <c r="Q61" i="14" s="1"/>
  <c r="I69" i="14"/>
  <c r="K69" i="14" s="1"/>
  <c r="Q69" i="14" s="1"/>
  <c r="I77" i="14"/>
  <c r="K77" i="14" s="1"/>
  <c r="Q77" i="14" s="1"/>
  <c r="I85" i="14"/>
  <c r="I74" i="14"/>
  <c r="K74" i="14" s="1"/>
  <c r="Q74" i="14" s="1"/>
  <c r="I65" i="14"/>
  <c r="K65" i="14" s="1"/>
  <c r="Q65" i="14" s="1"/>
  <c r="I81" i="14"/>
  <c r="K81" i="14" s="1"/>
  <c r="Q81" i="14" s="1"/>
  <c r="I82" i="19"/>
  <c r="I59" i="19"/>
  <c r="K59" i="19" s="1"/>
  <c r="Q59" i="19" s="1"/>
  <c r="I83" i="19"/>
  <c r="I88" i="19"/>
  <c r="I72" i="19"/>
  <c r="K72" i="19" s="1"/>
  <c r="Q72" i="19" s="1"/>
  <c r="I85" i="19"/>
  <c r="I66" i="19"/>
  <c r="K66" i="19" s="1"/>
  <c r="Q66" i="19" s="1"/>
  <c r="I70" i="19"/>
  <c r="K70" i="19" s="1"/>
  <c r="Q70" i="19" s="1"/>
  <c r="I61" i="19"/>
  <c r="K61" i="19" s="1"/>
  <c r="Q61" i="19" s="1"/>
  <c r="I79" i="19"/>
  <c r="I68" i="19"/>
  <c r="K68" i="19" s="1"/>
  <c r="Q68" i="19" s="1"/>
  <c r="I65" i="19"/>
  <c r="K65" i="19" s="1"/>
  <c r="Q65" i="19" s="1"/>
  <c r="I78" i="19"/>
  <c r="K78" i="19" s="1"/>
  <c r="Q78" i="19" s="1"/>
  <c r="I62" i="19"/>
  <c r="K62" i="19" s="1"/>
  <c r="Q62" i="19" s="1"/>
  <c r="I87" i="19"/>
  <c r="I90" i="19"/>
  <c r="I76" i="19"/>
  <c r="K76" i="19" s="1"/>
  <c r="Q76" i="19" s="1"/>
  <c r="I60" i="19"/>
  <c r="K60" i="19" s="1"/>
  <c r="Q60" i="19" s="1"/>
  <c r="I73" i="19"/>
  <c r="K73" i="19" s="1"/>
  <c r="Q73" i="19" s="1"/>
  <c r="I63" i="19"/>
  <c r="K63" i="19" s="1"/>
  <c r="Q63" i="19" s="1"/>
  <c r="I84" i="19"/>
  <c r="I81" i="19"/>
  <c r="I86" i="19"/>
  <c r="I69" i="34"/>
  <c r="I68" i="34"/>
  <c r="D78" i="34"/>
  <c r="D88" i="34"/>
  <c r="D63" i="34"/>
  <c r="D80" i="34"/>
  <c r="D72" i="34"/>
  <c r="I78" i="34"/>
  <c r="D85" i="34"/>
  <c r="I87" i="34"/>
  <c r="I71" i="34"/>
  <c r="I64" i="34"/>
  <c r="I80" i="34"/>
  <c r="I60" i="34"/>
  <c r="K60" i="34" s="1"/>
  <c r="Q60" i="34" s="1"/>
  <c r="D70" i="34"/>
  <c r="D90" i="34"/>
  <c r="I84" i="34"/>
  <c r="I61" i="34"/>
  <c r="K61" i="34" s="1"/>
  <c r="Q61" i="34" s="1"/>
  <c r="D81" i="34"/>
  <c r="I86" i="34"/>
  <c r="I83" i="34"/>
  <c r="I65" i="34"/>
  <c r="I81" i="34"/>
  <c r="D65" i="34"/>
  <c r="I77" i="34"/>
  <c r="D86" i="34"/>
  <c r="D74" i="34"/>
  <c r="I70" i="34"/>
  <c r="D77" i="34"/>
  <c r="D83" i="34"/>
  <c r="I75" i="34"/>
  <c r="I59" i="34"/>
  <c r="K59" i="34" s="1"/>
  <c r="Q59" i="34" s="1"/>
  <c r="I73" i="34"/>
  <c r="I90" i="34"/>
  <c r="D82" i="34"/>
  <c r="D66" i="34"/>
  <c r="D75" i="34"/>
  <c r="I67" i="34"/>
  <c r="D70" i="37"/>
  <c r="I90" i="37"/>
  <c r="I60" i="37"/>
  <c r="I79" i="37"/>
  <c r="I77" i="37"/>
  <c r="D83" i="37"/>
  <c r="D78" i="37"/>
  <c r="I63" i="37"/>
  <c r="I64" i="37"/>
  <c r="I61" i="37"/>
  <c r="I80" i="37"/>
  <c r="I66" i="11"/>
  <c r="K66" i="11" s="1"/>
  <c r="Q66" i="11" s="1"/>
  <c r="I77" i="11"/>
  <c r="K77" i="11" s="1"/>
  <c r="Q77" i="11" s="1"/>
  <c r="I68" i="11"/>
  <c r="K68" i="11" s="1"/>
  <c r="Q68" i="11" s="1"/>
  <c r="I84" i="11"/>
  <c r="K84" i="11" s="1"/>
  <c r="Q84" i="11" s="1"/>
  <c r="I87" i="11"/>
  <c r="I83" i="23"/>
  <c r="I67" i="23"/>
  <c r="K67" i="23" s="1"/>
  <c r="Q67" i="23" s="1"/>
  <c r="I61" i="23"/>
  <c r="K61" i="23" s="1"/>
  <c r="Q61" i="23" s="1"/>
  <c r="I77" i="23"/>
  <c r="D90" i="23"/>
  <c r="I60" i="23"/>
  <c r="K60" i="23" s="1"/>
  <c r="Q60" i="23" s="1"/>
  <c r="I76" i="23"/>
  <c r="I90" i="23"/>
  <c r="I65" i="23"/>
  <c r="K65" i="23" s="1"/>
  <c r="Q65" i="23" s="1"/>
  <c r="I77" i="24"/>
  <c r="I60" i="24"/>
  <c r="K60" i="24" s="1"/>
  <c r="Q60" i="24" s="1"/>
  <c r="I61" i="25"/>
  <c r="K61" i="25" s="1"/>
  <c r="Q61" i="25" s="1"/>
  <c r="I65" i="25"/>
  <c r="K65" i="25" s="1"/>
  <c r="Q65" i="25" s="1"/>
  <c r="I81" i="25"/>
  <c r="I68" i="25"/>
  <c r="K68" i="25" s="1"/>
  <c r="Q68" i="25" s="1"/>
  <c r="I84" i="25"/>
  <c r="I67" i="25"/>
  <c r="K67" i="25" s="1"/>
  <c r="Q67" i="25" s="1"/>
  <c r="I83" i="25"/>
  <c r="I69" i="38"/>
  <c r="D75" i="38"/>
  <c r="D85" i="25"/>
  <c r="I70" i="25"/>
  <c r="K70" i="25" s="1"/>
  <c r="Q70" i="25" s="1"/>
  <c r="D75" i="23"/>
  <c r="D83" i="23"/>
  <c r="D84" i="23"/>
  <c r="I81" i="23"/>
  <c r="I67" i="11"/>
  <c r="K67" i="11" s="1"/>
  <c r="Q67" i="11" s="1"/>
  <c r="I64" i="11"/>
  <c r="K64" i="11" s="1"/>
  <c r="Q64" i="11" s="1"/>
  <c r="I80" i="11"/>
  <c r="K80" i="11" s="1"/>
  <c r="Q80" i="11" s="1"/>
  <c r="K67" i="22"/>
  <c r="Q67" i="22" s="1"/>
  <c r="I85" i="23"/>
  <c r="I74" i="23"/>
  <c r="I70" i="23"/>
  <c r="K70" i="23" s="1"/>
  <c r="Q70" i="23" s="1"/>
  <c r="D88" i="23"/>
  <c r="I79" i="23"/>
  <c r="I72" i="23"/>
  <c r="K72" i="23" s="1"/>
  <c r="Q72" i="23" s="1"/>
  <c r="I88" i="23"/>
  <c r="I73" i="23"/>
  <c r="K73" i="23" s="1"/>
  <c r="Q73" i="23" s="1"/>
  <c r="I85" i="24"/>
  <c r="I82" i="24"/>
  <c r="D90" i="25"/>
  <c r="I77" i="25"/>
  <c r="I64" i="25"/>
  <c r="K64" i="25" s="1"/>
  <c r="Q64" i="25" s="1"/>
  <c r="I80" i="25"/>
  <c r="I63" i="25"/>
  <c r="K63" i="25" s="1"/>
  <c r="Q63" i="25" s="1"/>
  <c r="I79" i="25"/>
  <c r="D80" i="38"/>
  <c r="D80" i="23"/>
  <c r="D81" i="23"/>
  <c r="M93" i="22"/>
  <c r="Q93" i="22"/>
  <c r="G88" i="16"/>
  <c r="G90" i="23"/>
  <c r="G88" i="25"/>
  <c r="D93" i="25"/>
  <c r="G88" i="28"/>
  <c r="G90" i="38"/>
  <c r="G87" i="22"/>
  <c r="G87" i="18"/>
  <c r="G88" i="11"/>
  <c r="K63" i="13"/>
  <c r="Q63" i="13" s="1"/>
  <c r="G88" i="17"/>
  <c r="G73" i="25"/>
  <c r="G86" i="11"/>
  <c r="G90" i="11"/>
  <c r="W37" i="6"/>
  <c r="X37" i="6" s="1"/>
  <c r="W35" i="6"/>
  <c r="X35" i="6" s="1"/>
  <c r="W48" i="6"/>
  <c r="X48" i="6" s="1"/>
  <c r="W42" i="9"/>
  <c r="X42" i="9" s="1"/>
  <c r="W32" i="13"/>
  <c r="X32" i="13" s="1"/>
  <c r="W40" i="13"/>
  <c r="X40" i="13" s="1"/>
  <c r="W48" i="13"/>
  <c r="X48" i="13" s="1"/>
  <c r="W25" i="13"/>
  <c r="X25" i="13" s="1"/>
  <c r="W46" i="14"/>
  <c r="X46" i="14" s="1"/>
  <c r="W39" i="14"/>
  <c r="X39" i="14" s="1"/>
  <c r="W31" i="14"/>
  <c r="X31" i="14" s="1"/>
  <c r="W45" i="14"/>
  <c r="X45" i="14" s="1"/>
  <c r="W43" i="20"/>
  <c r="X43" i="20" s="1"/>
  <c r="W46" i="6"/>
  <c r="X46" i="6" s="1"/>
  <c r="W53" i="6"/>
  <c r="X53" i="6" s="1"/>
  <c r="W51" i="6"/>
  <c r="X51" i="6" s="1"/>
  <c r="W32" i="6"/>
  <c r="X32" i="6" s="1"/>
  <c r="W36" i="13"/>
  <c r="X36" i="13" s="1"/>
  <c r="W44" i="13"/>
  <c r="X44" i="13" s="1"/>
  <c r="W41" i="14"/>
  <c r="X41" i="14" s="1"/>
  <c r="W51" i="14"/>
  <c r="X51" i="14" s="1"/>
  <c r="W42" i="14"/>
  <c r="X42" i="14" s="1"/>
  <c r="W35" i="14"/>
  <c r="X35" i="14" s="1"/>
  <c r="W27" i="14"/>
  <c r="X27" i="14" s="1"/>
  <c r="W54" i="9"/>
  <c r="X54" i="9" s="1"/>
  <c r="W34" i="9"/>
  <c r="X34" i="9" s="1"/>
  <c r="W49" i="20"/>
  <c r="X49" i="20" s="1"/>
  <c r="W80" i="20"/>
  <c r="X80" i="20" s="1"/>
  <c r="W82" i="21"/>
  <c r="X82" i="21" s="1"/>
  <c r="W73" i="9"/>
  <c r="X73" i="9" s="1"/>
  <c r="W30" i="9"/>
  <c r="X30" i="9" s="1"/>
  <c r="W83" i="9"/>
  <c r="X83" i="9" s="1"/>
  <c r="W63" i="9"/>
  <c r="X63" i="9" s="1"/>
  <c r="W86" i="9"/>
  <c r="X86" i="9" s="1"/>
  <c r="W65" i="9"/>
  <c r="X65" i="9" s="1"/>
  <c r="W71" i="9"/>
  <c r="X71" i="9" s="1"/>
  <c r="W47" i="15"/>
  <c r="X47" i="15" s="1"/>
  <c r="W72" i="15"/>
  <c r="X72" i="15" s="1"/>
  <c r="W75" i="15"/>
  <c r="X75" i="15" s="1"/>
  <c r="W74" i="15"/>
  <c r="X74" i="15" s="1"/>
  <c r="W25" i="15"/>
  <c r="X25" i="15" s="1"/>
  <c r="W32" i="15"/>
  <c r="X32" i="15" s="1"/>
  <c r="W85" i="15"/>
  <c r="X85" i="15" s="1"/>
  <c r="W63" i="20"/>
  <c r="X63" i="20" s="1"/>
  <c r="W72" i="20"/>
  <c r="X72" i="20" s="1"/>
  <c r="W88" i="20"/>
  <c r="X88" i="20" s="1"/>
  <c r="W85" i="20"/>
  <c r="X85" i="20" s="1"/>
  <c r="W69" i="20"/>
  <c r="X69" i="20" s="1"/>
  <c r="W83" i="20"/>
  <c r="X83" i="20" s="1"/>
  <c r="W67" i="20"/>
  <c r="X67" i="20" s="1"/>
  <c r="W52" i="20"/>
  <c r="X52" i="20" s="1"/>
  <c r="W48" i="20"/>
  <c r="X48" i="20" s="1"/>
  <c r="W44" i="20"/>
  <c r="X44" i="20" s="1"/>
  <c r="W40" i="20"/>
  <c r="X40" i="20" s="1"/>
  <c r="W36" i="20"/>
  <c r="X36" i="20" s="1"/>
  <c r="W60" i="20"/>
  <c r="X60" i="20" s="1"/>
  <c r="W27" i="20"/>
  <c r="X27" i="20" s="1"/>
  <c r="W31" i="20"/>
  <c r="X31" i="20" s="1"/>
  <c r="W35" i="20"/>
  <c r="X35" i="20" s="1"/>
  <c r="W71" i="20"/>
  <c r="X71" i="20" s="1"/>
  <c r="W84" i="20"/>
  <c r="X84" i="20" s="1"/>
  <c r="W77" i="20"/>
  <c r="X77" i="20" s="1"/>
  <c r="W87" i="20"/>
  <c r="X87" i="20" s="1"/>
  <c r="W62" i="20"/>
  <c r="X62" i="20" s="1"/>
  <c r="W50" i="20"/>
  <c r="X50" i="20" s="1"/>
  <c r="W45" i="20"/>
  <c r="X45" i="20" s="1"/>
  <c r="W39" i="20"/>
  <c r="X39" i="20" s="1"/>
  <c r="W68" i="20"/>
  <c r="X68" i="20" s="1"/>
  <c r="W26" i="20"/>
  <c r="X26" i="20" s="1"/>
  <c r="W32" i="20"/>
  <c r="X32" i="20" s="1"/>
  <c r="W78" i="20"/>
  <c r="X78" i="20" s="1"/>
  <c r="W76" i="20"/>
  <c r="X76" i="20" s="1"/>
  <c r="W65" i="20"/>
  <c r="X65" i="20" s="1"/>
  <c r="W75" i="20"/>
  <c r="X75" i="20" s="1"/>
  <c r="W54" i="20"/>
  <c r="X54" i="20" s="1"/>
  <c r="W47" i="20"/>
  <c r="X47" i="20" s="1"/>
  <c r="W42" i="20"/>
  <c r="X42" i="20" s="1"/>
  <c r="W37" i="20"/>
  <c r="X37" i="20" s="1"/>
  <c r="W53" i="20"/>
  <c r="X53" i="20" s="1"/>
  <c r="W29" i="20"/>
  <c r="X29" i="20" s="1"/>
  <c r="W34" i="20"/>
  <c r="X34" i="20" s="1"/>
  <c r="W82" i="20"/>
  <c r="X82" i="20" s="1"/>
  <c r="W81" i="20"/>
  <c r="X81" i="20" s="1"/>
  <c r="W61" i="20"/>
  <c r="X61" i="20" s="1"/>
  <c r="W70" i="20"/>
  <c r="X70" i="20" s="1"/>
  <c r="W51" i="20"/>
  <c r="X51" i="20" s="1"/>
  <c r="W46" i="20"/>
  <c r="X46" i="20" s="1"/>
  <c r="W41" i="20"/>
  <c r="X41" i="20" s="1"/>
  <c r="W25" i="20"/>
  <c r="X25" i="20" s="1"/>
  <c r="W30" i="20"/>
  <c r="X30" i="20" s="1"/>
  <c r="W85" i="21"/>
  <c r="X85" i="21" s="1"/>
  <c r="W75" i="21"/>
  <c r="X75" i="21" s="1"/>
  <c r="W63" i="21"/>
  <c r="X63" i="21" s="1"/>
  <c r="W80" i="21"/>
  <c r="X80" i="21" s="1"/>
  <c r="W68" i="21"/>
  <c r="X68" i="21" s="1"/>
  <c r="W25" i="21"/>
  <c r="X25" i="21" s="1"/>
  <c r="W29" i="21"/>
  <c r="X29" i="21" s="1"/>
  <c r="W33" i="21"/>
  <c r="X33" i="21" s="1"/>
  <c r="W37" i="21"/>
  <c r="X37" i="21" s="1"/>
  <c r="W41" i="21"/>
  <c r="X41" i="21" s="1"/>
  <c r="W45" i="21"/>
  <c r="X45" i="21" s="1"/>
  <c r="W49" i="21"/>
  <c r="X49" i="21" s="1"/>
  <c r="W53" i="21"/>
  <c r="X53" i="21" s="1"/>
  <c r="W70" i="21"/>
  <c r="X70" i="21" s="1"/>
  <c r="W86" i="21"/>
  <c r="X86" i="21" s="1"/>
  <c r="W65" i="21"/>
  <c r="X65" i="21" s="1"/>
  <c r="W87" i="21"/>
  <c r="X87" i="21" s="1"/>
  <c r="W71" i="21"/>
  <c r="X71" i="21" s="1"/>
  <c r="W84" i="21"/>
  <c r="X84" i="21" s="1"/>
  <c r="W64" i="21"/>
  <c r="X64" i="21" s="1"/>
  <c r="W27" i="21"/>
  <c r="X27" i="21" s="1"/>
  <c r="W32" i="21"/>
  <c r="X32" i="21" s="1"/>
  <c r="W38" i="21"/>
  <c r="X38" i="21" s="1"/>
  <c r="W43" i="21"/>
  <c r="X43" i="21" s="1"/>
  <c r="W48" i="21"/>
  <c r="X48" i="21" s="1"/>
  <c r="W78" i="21"/>
  <c r="X78" i="21" s="1"/>
  <c r="W69" i="21"/>
  <c r="X69" i="21" s="1"/>
  <c r="W79" i="21"/>
  <c r="X79" i="21" s="1"/>
  <c r="W59" i="21"/>
  <c r="X59" i="21" s="1"/>
  <c r="W76" i="21"/>
  <c r="X76" i="21" s="1"/>
  <c r="W54" i="21"/>
  <c r="X54" i="21" s="1"/>
  <c r="W30" i="21"/>
  <c r="X30" i="21" s="1"/>
  <c r="W35" i="21"/>
  <c r="X35" i="21" s="1"/>
  <c r="W40" i="21"/>
  <c r="X40" i="21" s="1"/>
  <c r="W46" i="21"/>
  <c r="X46" i="21" s="1"/>
  <c r="W51" i="21"/>
  <c r="X51" i="21" s="1"/>
  <c r="W66" i="21"/>
  <c r="X66" i="21" s="1"/>
  <c r="W77" i="21"/>
  <c r="X77" i="21" s="1"/>
  <c r="W88" i="21"/>
  <c r="X88" i="21" s="1"/>
  <c r="W72" i="21"/>
  <c r="X72" i="21" s="1"/>
  <c r="W26" i="21"/>
  <c r="X26" i="21" s="1"/>
  <c r="W31" i="21"/>
  <c r="X31" i="21" s="1"/>
  <c r="W36" i="21"/>
  <c r="X36" i="21" s="1"/>
  <c r="W42" i="21"/>
  <c r="X42" i="21" s="1"/>
  <c r="W47" i="21"/>
  <c r="X47" i="21" s="1"/>
  <c r="W52" i="21"/>
  <c r="X52" i="21" s="1"/>
  <c r="W74" i="21"/>
  <c r="X74" i="21" s="1"/>
  <c r="W80" i="26"/>
  <c r="X80" i="26" s="1"/>
  <c r="W64" i="26"/>
  <c r="X64" i="26" s="1"/>
  <c r="W67" i="26"/>
  <c r="X67" i="26" s="1"/>
  <c r="W83" i="26"/>
  <c r="X83" i="26" s="1"/>
  <c r="W28" i="30"/>
  <c r="X28" i="30" s="1"/>
  <c r="W74" i="30"/>
  <c r="X74" i="30" s="1"/>
  <c r="W88" i="30"/>
  <c r="X88" i="30" s="1"/>
  <c r="W80" i="30"/>
  <c r="X80" i="30" s="1"/>
  <c r="W81" i="30"/>
  <c r="X81" i="30" s="1"/>
  <c r="W73" i="30"/>
  <c r="X73" i="30" s="1"/>
  <c r="W65" i="30"/>
  <c r="X65" i="30" s="1"/>
  <c r="W87" i="30"/>
  <c r="X87" i="30" s="1"/>
  <c r="W75" i="30"/>
  <c r="X75" i="30" s="1"/>
  <c r="W67" i="30"/>
  <c r="X67" i="30" s="1"/>
  <c r="W59" i="30"/>
  <c r="X59" i="30" s="1"/>
  <c r="W52" i="30"/>
  <c r="X52" i="30" s="1"/>
  <c r="W50" i="30"/>
  <c r="X50" i="30" s="1"/>
  <c r="W48" i="30"/>
  <c r="X48" i="30" s="1"/>
  <c r="W46" i="30"/>
  <c r="X46" i="30" s="1"/>
  <c r="W44" i="30"/>
  <c r="X44" i="30" s="1"/>
  <c r="W42" i="30"/>
  <c r="X42" i="30" s="1"/>
  <c r="W40" i="30"/>
  <c r="X40" i="30" s="1"/>
  <c r="W38" i="30"/>
  <c r="X38" i="30" s="1"/>
  <c r="W36" i="30"/>
  <c r="X36" i="30" s="1"/>
  <c r="W25" i="30"/>
  <c r="X25" i="30" s="1"/>
  <c r="W30" i="30"/>
  <c r="X30" i="30" s="1"/>
  <c r="W32" i="30"/>
  <c r="X32" i="30" s="1"/>
  <c r="W64" i="30"/>
  <c r="X64" i="30" s="1"/>
  <c r="W71" i="30"/>
  <c r="X71" i="30" s="1"/>
  <c r="W26" i="30"/>
  <c r="X26" i="30" s="1"/>
  <c r="W29" i="30"/>
  <c r="X29" i="30" s="1"/>
  <c r="W35" i="30"/>
  <c r="X35" i="30" s="1"/>
  <c r="W63" i="30"/>
  <c r="X63" i="30" s="1"/>
  <c r="W72" i="30"/>
  <c r="X72" i="30" s="1"/>
  <c r="W82" i="30"/>
  <c r="X82" i="30" s="1"/>
  <c r="W84" i="30"/>
  <c r="X84" i="30" s="1"/>
  <c r="W85" i="30"/>
  <c r="X85" i="30" s="1"/>
  <c r="W77" i="30"/>
  <c r="X77" i="30" s="1"/>
  <c r="W69" i="30"/>
  <c r="X69" i="30" s="1"/>
  <c r="W61" i="30"/>
  <c r="X61" i="30" s="1"/>
  <c r="W79" i="30"/>
  <c r="X79" i="30" s="1"/>
  <c r="W70" i="30"/>
  <c r="X70" i="30" s="1"/>
  <c r="W62" i="30"/>
  <c r="X62" i="30" s="1"/>
  <c r="W54" i="30"/>
  <c r="X54" i="30" s="1"/>
  <c r="W51" i="30"/>
  <c r="X51" i="30" s="1"/>
  <c r="W49" i="30"/>
  <c r="X49" i="30" s="1"/>
  <c r="W47" i="30"/>
  <c r="X47" i="30" s="1"/>
  <c r="W45" i="30"/>
  <c r="X45" i="30" s="1"/>
  <c r="W43" i="30"/>
  <c r="X43" i="30" s="1"/>
  <c r="W41" i="30"/>
  <c r="X41" i="30" s="1"/>
  <c r="W39" i="30"/>
  <c r="X39" i="30" s="1"/>
  <c r="W37" i="30"/>
  <c r="X37" i="30" s="1"/>
  <c r="W53" i="30"/>
  <c r="X53" i="30" s="1"/>
  <c r="W31" i="30"/>
  <c r="X31" i="30" s="1"/>
  <c r="W34" i="30"/>
  <c r="X34" i="30" s="1"/>
  <c r="W86" i="30"/>
  <c r="X86" i="30" s="1"/>
  <c r="W27" i="30"/>
  <c r="X27" i="30" s="1"/>
  <c r="W33" i="30"/>
  <c r="X33" i="30" s="1"/>
  <c r="W68" i="30"/>
  <c r="X68" i="30" s="1"/>
  <c r="W66" i="30"/>
  <c r="X66" i="30" s="1"/>
  <c r="W76" i="30"/>
  <c r="X76" i="30" s="1"/>
  <c r="W60" i="30"/>
  <c r="X60" i="30" s="1"/>
  <c r="W78" i="30"/>
  <c r="X78" i="30" s="1"/>
  <c r="W83" i="30"/>
  <c r="X83" i="30" s="1"/>
  <c r="W68" i="31"/>
  <c r="X68" i="31" s="1"/>
  <c r="W83" i="31"/>
  <c r="X83" i="31" s="1"/>
  <c r="W75" i="31"/>
  <c r="X75" i="31" s="1"/>
  <c r="W67" i="31"/>
  <c r="X67" i="31" s="1"/>
  <c r="W59" i="31"/>
  <c r="X59" i="31" s="1"/>
  <c r="W52" i="31"/>
  <c r="X52" i="31" s="1"/>
  <c r="W50" i="31"/>
  <c r="X50" i="31" s="1"/>
  <c r="W48" i="31"/>
  <c r="X48" i="31" s="1"/>
  <c r="W86" i="31"/>
  <c r="X86" i="31" s="1"/>
  <c r="W66" i="31"/>
  <c r="X66" i="31" s="1"/>
  <c r="W82" i="31"/>
  <c r="X82" i="31" s="1"/>
  <c r="W70" i="31"/>
  <c r="X70" i="31" s="1"/>
  <c r="W62" i="31"/>
  <c r="X62" i="31" s="1"/>
  <c r="W54" i="31"/>
  <c r="X54" i="31" s="1"/>
  <c r="W51" i="31"/>
  <c r="X51" i="31" s="1"/>
  <c r="W49" i="31"/>
  <c r="X49" i="31" s="1"/>
  <c r="W64" i="31"/>
  <c r="X64" i="31" s="1"/>
  <c r="W71" i="31"/>
  <c r="X71" i="31" s="1"/>
  <c r="W88" i="31"/>
  <c r="X88" i="31" s="1"/>
  <c r="W80" i="31"/>
  <c r="X80" i="31" s="1"/>
  <c r="W85" i="31"/>
  <c r="X85" i="31" s="1"/>
  <c r="W77" i="31"/>
  <c r="X77" i="31" s="1"/>
  <c r="W69" i="31"/>
  <c r="X69" i="31" s="1"/>
  <c r="W61" i="31"/>
  <c r="X61" i="31" s="1"/>
  <c r="W26" i="31"/>
  <c r="X26" i="31" s="1"/>
  <c r="W30" i="31"/>
  <c r="X30" i="31" s="1"/>
  <c r="W53" i="31"/>
  <c r="X53" i="31" s="1"/>
  <c r="W78" i="31"/>
  <c r="X78" i="31" s="1"/>
  <c r="W84" i="31"/>
  <c r="X84" i="31" s="1"/>
  <c r="W76" i="31"/>
  <c r="X76" i="31" s="1"/>
  <c r="W81" i="31"/>
  <c r="X81" i="31" s="1"/>
  <c r="W73" i="31"/>
  <c r="X73" i="31" s="1"/>
  <c r="W65" i="31"/>
  <c r="X65" i="31" s="1"/>
  <c r="W87" i="31"/>
  <c r="X87" i="31" s="1"/>
  <c r="W28" i="31"/>
  <c r="X28" i="31" s="1"/>
  <c r="W32" i="31"/>
  <c r="X32" i="31" s="1"/>
  <c r="W27" i="31"/>
  <c r="X27" i="31" s="1"/>
  <c r="W31" i="31"/>
  <c r="X31" i="31" s="1"/>
  <c r="W79" i="31"/>
  <c r="X79" i="31" s="1"/>
  <c r="W25" i="31"/>
  <c r="X25" i="31" s="1"/>
  <c r="W80" i="33"/>
  <c r="X80" i="33" s="1"/>
  <c r="W73" i="33"/>
  <c r="X73" i="33" s="1"/>
  <c r="W64" i="33"/>
  <c r="X64" i="33" s="1"/>
  <c r="W82" i="33"/>
  <c r="X82" i="33" s="1"/>
  <c r="W32" i="33"/>
  <c r="X32" i="33" s="1"/>
  <c r="W45" i="33"/>
  <c r="X45" i="33" s="1"/>
  <c r="W85" i="33"/>
  <c r="X85" i="33" s="1"/>
  <c r="W75" i="33"/>
  <c r="X75" i="33" s="1"/>
  <c r="W60" i="33"/>
  <c r="X60" i="33" s="1"/>
  <c r="W71" i="33"/>
  <c r="X71" i="33" s="1"/>
  <c r="W28" i="33"/>
  <c r="X28" i="33" s="1"/>
  <c r="W65" i="33"/>
  <c r="X65" i="33" s="1"/>
  <c r="W86" i="33"/>
  <c r="X86" i="33" s="1"/>
  <c r="W37" i="33"/>
  <c r="X37" i="33" s="1"/>
  <c r="W25" i="9"/>
  <c r="X25" i="9" s="1"/>
  <c r="W59" i="9"/>
  <c r="X59" i="9" s="1"/>
  <c r="W74" i="9"/>
  <c r="X74" i="9" s="1"/>
  <c r="W33" i="20"/>
  <c r="X33" i="20" s="1"/>
  <c r="W38" i="20"/>
  <c r="X38" i="20" s="1"/>
  <c r="W79" i="20"/>
  <c r="X79" i="20" s="1"/>
  <c r="W50" i="21"/>
  <c r="X50" i="21" s="1"/>
  <c r="W28" i="21"/>
  <c r="X28" i="21" s="1"/>
  <c r="W83" i="21"/>
  <c r="X83" i="21" s="1"/>
  <c r="W61" i="21"/>
  <c r="X61" i="21" s="1"/>
  <c r="W29" i="31"/>
  <c r="X29" i="31" s="1"/>
  <c r="W28" i="15"/>
  <c r="X28" i="15" s="1"/>
  <c r="W79" i="19"/>
  <c r="X79" i="19" s="1"/>
  <c r="W74" i="19"/>
  <c r="X74" i="19" s="1"/>
  <c r="W66" i="20"/>
  <c r="X66" i="20" s="1"/>
  <c r="W65" i="27"/>
  <c r="X65" i="27" s="1"/>
  <c r="W30" i="27"/>
  <c r="X30" i="27" s="1"/>
  <c r="W71" i="27"/>
  <c r="X71" i="27" s="1"/>
  <c r="W34" i="27"/>
  <c r="X34" i="27" s="1"/>
  <c r="W49" i="32"/>
  <c r="X49" i="32" s="1"/>
  <c r="S52" i="37"/>
  <c r="T79" i="37"/>
  <c r="W67" i="13"/>
  <c r="X67" i="13" s="1"/>
  <c r="W31" i="13"/>
  <c r="X31" i="13" s="1"/>
  <c r="W33" i="13"/>
  <c r="X33" i="13" s="1"/>
  <c r="W35" i="13"/>
  <c r="X35" i="13" s="1"/>
  <c r="W37" i="13"/>
  <c r="X37" i="13" s="1"/>
  <c r="W39" i="13"/>
  <c r="X39" i="13" s="1"/>
  <c r="W41" i="13"/>
  <c r="X41" i="13" s="1"/>
  <c r="W43" i="13"/>
  <c r="X43" i="13" s="1"/>
  <c r="W45" i="13"/>
  <c r="X45" i="13" s="1"/>
  <c r="W47" i="13"/>
  <c r="X47" i="13" s="1"/>
  <c r="W49" i="13"/>
  <c r="X49" i="13" s="1"/>
  <c r="W53" i="13"/>
  <c r="X53" i="13" s="1"/>
  <c r="W54" i="13"/>
  <c r="X54" i="13" s="1"/>
  <c r="W64" i="13"/>
  <c r="X64" i="13" s="1"/>
  <c r="W72" i="13"/>
  <c r="X72" i="13" s="1"/>
  <c r="W80" i="13"/>
  <c r="X80" i="13" s="1"/>
  <c r="W88" i="13"/>
  <c r="X88" i="13" s="1"/>
  <c r="W85" i="13"/>
  <c r="X85" i="13" s="1"/>
  <c r="W51" i="13"/>
  <c r="X51" i="13" s="1"/>
  <c r="W71" i="14"/>
  <c r="X71" i="14" s="1"/>
  <c r="W49" i="14"/>
  <c r="X49" i="14" s="1"/>
  <c r="W48" i="14"/>
  <c r="X48" i="14" s="1"/>
  <c r="W40" i="14"/>
  <c r="X40" i="14" s="1"/>
  <c r="W38" i="14"/>
  <c r="X38" i="14" s="1"/>
  <c r="W36" i="14"/>
  <c r="X36" i="14" s="1"/>
  <c r="W34" i="14"/>
  <c r="X34" i="14" s="1"/>
  <c r="W32" i="14"/>
  <c r="X32" i="14" s="1"/>
  <c r="W30" i="14"/>
  <c r="X30" i="14" s="1"/>
  <c r="W28" i="14"/>
  <c r="X28" i="14" s="1"/>
  <c r="W26" i="14"/>
  <c r="X26" i="14" s="1"/>
  <c r="W70" i="14"/>
  <c r="X70" i="14" s="1"/>
  <c r="W86" i="14"/>
  <c r="X86" i="14" s="1"/>
  <c r="W60" i="14"/>
  <c r="X60" i="14" s="1"/>
  <c r="W68" i="14"/>
  <c r="X68" i="14" s="1"/>
  <c r="W76" i="14"/>
  <c r="X76" i="14" s="1"/>
  <c r="W84" i="14"/>
  <c r="X84" i="14" s="1"/>
  <c r="W50" i="14"/>
  <c r="X50" i="14" s="1"/>
  <c r="W59" i="14"/>
  <c r="X59" i="14" s="1"/>
  <c r="W72" i="19"/>
  <c r="X72" i="19" s="1"/>
  <c r="W77" i="19"/>
  <c r="X77" i="19" s="1"/>
  <c r="W28" i="29"/>
  <c r="X28" i="29" s="1"/>
  <c r="W46" i="33"/>
  <c r="X46" i="33" s="1"/>
  <c r="W50" i="23"/>
  <c r="X50" i="23" s="1"/>
  <c r="W48" i="25"/>
  <c r="X48" i="25" s="1"/>
  <c r="D54" i="17"/>
  <c r="Q54" i="17" s="1"/>
  <c r="D54" i="20"/>
  <c r="Q54" i="20" s="1"/>
  <c r="D56" i="21"/>
  <c r="D54" i="30"/>
  <c r="Q54" i="30" s="1"/>
  <c r="D44" i="31"/>
  <c r="Q44" i="31" s="1"/>
  <c r="D45" i="30"/>
  <c r="Q45" i="30" s="1"/>
  <c r="D56" i="30"/>
  <c r="D44" i="20"/>
  <c r="Q44" i="20" s="1"/>
  <c r="D43" i="21"/>
  <c r="Q43" i="21" s="1"/>
  <c r="D56" i="10"/>
  <c r="D54" i="26"/>
  <c r="Q54" i="26" s="1"/>
  <c r="D38" i="30"/>
  <c r="Q38" i="30" s="1"/>
  <c r="D47" i="30"/>
  <c r="Q47" i="30" s="1"/>
  <c r="D56" i="27"/>
  <c r="D56" i="16"/>
  <c r="I80" i="10"/>
  <c r="K80" i="10" s="1"/>
  <c r="Q80" i="10" s="1"/>
  <c r="I82" i="10"/>
  <c r="K82" i="10" s="1"/>
  <c r="Q82" i="10" s="1"/>
  <c r="I66" i="10"/>
  <c r="K66" i="10" s="1"/>
  <c r="Q66" i="10" s="1"/>
  <c r="I79" i="10"/>
  <c r="K79" i="10" s="1"/>
  <c r="Q79" i="10" s="1"/>
  <c r="I63" i="10"/>
  <c r="K63" i="10" s="1"/>
  <c r="Q63" i="10" s="1"/>
  <c r="I88" i="10"/>
  <c r="I61" i="10"/>
  <c r="K61" i="10" s="1"/>
  <c r="Q61" i="10" s="1"/>
  <c r="D88" i="10"/>
  <c r="I74" i="10"/>
  <c r="K74" i="10" s="1"/>
  <c r="Q74" i="10" s="1"/>
  <c r="I87" i="10"/>
  <c r="I71" i="10"/>
  <c r="K71" i="10" s="1"/>
  <c r="Q71" i="10" s="1"/>
  <c r="I90" i="10"/>
  <c r="I72" i="10"/>
  <c r="K72" i="10" s="1"/>
  <c r="Q72" i="10" s="1"/>
  <c r="I80" i="27"/>
  <c r="I73" i="27"/>
  <c r="I67" i="27"/>
  <c r="K67" i="27" s="1"/>
  <c r="Q67" i="27" s="1"/>
  <c r="I68" i="27"/>
  <c r="K68" i="27" s="1"/>
  <c r="Q68" i="27" s="1"/>
  <c r="I86" i="27"/>
  <c r="I66" i="27"/>
  <c r="K66" i="27" s="1"/>
  <c r="Q66" i="27" s="1"/>
  <c r="I77" i="27"/>
  <c r="D62" i="36"/>
  <c r="D71" i="36"/>
  <c r="D80" i="36"/>
  <c r="I87" i="36"/>
  <c r="I71" i="36"/>
  <c r="I84" i="36"/>
  <c r="I68" i="36"/>
  <c r="I81" i="36"/>
  <c r="I65" i="36"/>
  <c r="D66" i="36"/>
  <c r="I74" i="36"/>
  <c r="I79" i="36"/>
  <c r="I90" i="36"/>
  <c r="I76" i="36"/>
  <c r="I60" i="36"/>
  <c r="K60" i="36" s="1"/>
  <c r="Q60" i="36" s="1"/>
  <c r="I73" i="36"/>
  <c r="I61" i="36"/>
  <c r="D64" i="36"/>
  <c r="D82" i="36"/>
  <c r="I67" i="36"/>
  <c r="I64" i="36"/>
  <c r="I62" i="36"/>
  <c r="D73" i="36"/>
  <c r="D87" i="36"/>
  <c r="I83" i="36"/>
  <c r="I80" i="36"/>
  <c r="I77" i="36"/>
  <c r="D78" i="39"/>
  <c r="I83" i="39"/>
  <c r="I88" i="39"/>
  <c r="D90" i="39"/>
  <c r="I62" i="39"/>
  <c r="K62" i="39" s="1"/>
  <c r="Q62" i="39" s="1"/>
  <c r="I81" i="39"/>
  <c r="I67" i="39"/>
  <c r="K67" i="39" s="1"/>
  <c r="Q67" i="39" s="1"/>
  <c r="I72" i="39"/>
  <c r="K72" i="39" s="1"/>
  <c r="Q72" i="39" s="1"/>
  <c r="I78" i="39"/>
  <c r="I65" i="39"/>
  <c r="K65" i="39" s="1"/>
  <c r="Q65" i="39" s="1"/>
  <c r="I71" i="39"/>
  <c r="K71" i="39" s="1"/>
  <c r="Q71" i="39" s="1"/>
  <c r="I82" i="39"/>
  <c r="I76" i="39"/>
  <c r="K76" i="39" s="1"/>
  <c r="Q76" i="39" s="1"/>
  <c r="I61" i="39"/>
  <c r="K61" i="39" s="1"/>
  <c r="Q61" i="39" s="1"/>
  <c r="I72" i="6"/>
  <c r="D91" i="6"/>
  <c r="I62" i="6"/>
  <c r="I68" i="10"/>
  <c r="K68" i="10" s="1"/>
  <c r="Q68" i="10" s="1"/>
  <c r="I75" i="10"/>
  <c r="K75" i="10" s="1"/>
  <c r="Q75" i="10" s="1"/>
  <c r="I78" i="10"/>
  <c r="K78" i="10" s="1"/>
  <c r="Q78" i="10" s="1"/>
  <c r="I69" i="13"/>
  <c r="K69" i="13" s="1"/>
  <c r="Q69" i="13" s="1"/>
  <c r="I82" i="14"/>
  <c r="K82" i="14" s="1"/>
  <c r="Q82" i="14" s="1"/>
  <c r="I76" i="14"/>
  <c r="K76" i="14" s="1"/>
  <c r="Q76" i="14" s="1"/>
  <c r="I71" i="16"/>
  <c r="K71" i="16" s="1"/>
  <c r="Q71" i="16" s="1"/>
  <c r="I63" i="16"/>
  <c r="K63" i="16" s="1"/>
  <c r="Q63" i="16" s="1"/>
  <c r="I86" i="16"/>
  <c r="I68" i="16"/>
  <c r="K68" i="16" s="1"/>
  <c r="Q68" i="16" s="1"/>
  <c r="I77" i="17"/>
  <c r="K77" i="17" s="1"/>
  <c r="Q77" i="17" s="1"/>
  <c r="I75" i="18"/>
  <c r="K75" i="18" s="1"/>
  <c r="Q75" i="18" s="1"/>
  <c r="I79" i="18"/>
  <c r="K79" i="18" s="1"/>
  <c r="Q79" i="18" s="1"/>
  <c r="I62" i="20"/>
  <c r="K62" i="20" s="1"/>
  <c r="Q62" i="20" s="1"/>
  <c r="I75" i="26"/>
  <c r="I78" i="32"/>
  <c r="I84" i="32"/>
  <c r="I85" i="36"/>
  <c r="I59" i="38"/>
  <c r="I88" i="38"/>
  <c r="I66" i="39"/>
  <c r="K66" i="39" s="1"/>
  <c r="Q66" i="39" s="1"/>
  <c r="D83" i="38"/>
  <c r="I63" i="38"/>
  <c r="D74" i="32"/>
  <c r="D81" i="6"/>
  <c r="D89" i="6"/>
  <c r="I91" i="6"/>
  <c r="I76" i="6"/>
  <c r="I75" i="6"/>
  <c r="I83" i="6"/>
  <c r="I67" i="6"/>
  <c r="I66" i="6"/>
  <c r="I85" i="6"/>
  <c r="I69" i="6"/>
  <c r="I82" i="6"/>
  <c r="I72" i="13"/>
  <c r="K72" i="13" s="1"/>
  <c r="Q72" i="13" s="1"/>
  <c r="I62" i="13"/>
  <c r="K62" i="13" s="1"/>
  <c r="Q62" i="13" s="1"/>
  <c r="I79" i="13"/>
  <c r="K79" i="13" s="1"/>
  <c r="Q79" i="13" s="1"/>
  <c r="I67" i="13"/>
  <c r="K67" i="13" s="1"/>
  <c r="Q67" i="13" s="1"/>
  <c r="I81" i="13"/>
  <c r="K81" i="13" s="1"/>
  <c r="Q81" i="13" s="1"/>
  <c r="I65" i="13"/>
  <c r="K65" i="13" s="1"/>
  <c r="Q65" i="13" s="1"/>
  <c r="I60" i="13"/>
  <c r="K60" i="13" s="1"/>
  <c r="Q60" i="13" s="1"/>
  <c r="I68" i="13"/>
  <c r="K68" i="13" s="1"/>
  <c r="Q68" i="13" s="1"/>
  <c r="I78" i="13"/>
  <c r="K78" i="13" s="1"/>
  <c r="Q78" i="13" s="1"/>
  <c r="I87" i="13"/>
  <c r="I71" i="13"/>
  <c r="K71" i="13" s="1"/>
  <c r="Q71" i="13" s="1"/>
  <c r="I59" i="13"/>
  <c r="K59" i="13" s="1"/>
  <c r="Q59" i="13" s="1"/>
  <c r="I73" i="13"/>
  <c r="K73" i="13" s="1"/>
  <c r="Q73" i="13" s="1"/>
  <c r="I88" i="13"/>
  <c r="I84" i="13"/>
  <c r="I83" i="14"/>
  <c r="K83" i="14" s="1"/>
  <c r="Q83" i="14" s="1"/>
  <c r="I67" i="14"/>
  <c r="K67" i="14" s="1"/>
  <c r="Q67" i="14" s="1"/>
  <c r="I88" i="14"/>
  <c r="I72" i="14"/>
  <c r="K72" i="14" s="1"/>
  <c r="Q72" i="14" s="1"/>
  <c r="D90" i="14"/>
  <c r="I78" i="14"/>
  <c r="K78" i="14" s="1"/>
  <c r="Q78" i="14" s="1"/>
  <c r="I62" i="14"/>
  <c r="K62" i="14" s="1"/>
  <c r="Q62" i="14" s="1"/>
  <c r="I75" i="14"/>
  <c r="K75" i="14" s="1"/>
  <c r="Q75" i="14" s="1"/>
  <c r="I59" i="14"/>
  <c r="K59" i="14" s="1"/>
  <c r="Q59" i="14" s="1"/>
  <c r="I80" i="14"/>
  <c r="K80" i="14" s="1"/>
  <c r="Q80" i="14" s="1"/>
  <c r="I64" i="14"/>
  <c r="K64" i="14" s="1"/>
  <c r="Q64" i="14" s="1"/>
  <c r="I86" i="14"/>
  <c r="I70" i="14"/>
  <c r="K70" i="14" s="1"/>
  <c r="Q70" i="14" s="1"/>
  <c r="I83" i="16"/>
  <c r="I88" i="16"/>
  <c r="I72" i="16"/>
  <c r="K72" i="16" s="1"/>
  <c r="Q72" i="16" s="1"/>
  <c r="I67" i="16"/>
  <c r="K67" i="16" s="1"/>
  <c r="Q67" i="16" s="1"/>
  <c r="D88" i="16"/>
  <c r="I74" i="16"/>
  <c r="K74" i="16" s="1"/>
  <c r="Q74" i="16" s="1"/>
  <c r="I61" i="16"/>
  <c r="K61" i="16" s="1"/>
  <c r="Q61" i="16" s="1"/>
  <c r="I77" i="16"/>
  <c r="K77" i="16" s="1"/>
  <c r="Q77" i="16" s="1"/>
  <c r="I85" i="16"/>
  <c r="I62" i="16"/>
  <c r="K62" i="16" s="1"/>
  <c r="Q62" i="16" s="1"/>
  <c r="I75" i="16"/>
  <c r="K75" i="16" s="1"/>
  <c r="Q75" i="16" s="1"/>
  <c r="I80" i="16"/>
  <c r="K80" i="16" s="1"/>
  <c r="Q80" i="16" s="1"/>
  <c r="I64" i="16"/>
  <c r="K64" i="16" s="1"/>
  <c r="Q64" i="16" s="1"/>
  <c r="I82" i="16"/>
  <c r="I65" i="16"/>
  <c r="K65" i="16" s="1"/>
  <c r="Q65" i="16" s="1"/>
  <c r="I73" i="16"/>
  <c r="K73" i="16" s="1"/>
  <c r="Q73" i="16" s="1"/>
  <c r="I81" i="16"/>
  <c r="K81" i="16" s="1"/>
  <c r="Q81" i="16" s="1"/>
  <c r="I82" i="17"/>
  <c r="D86" i="17"/>
  <c r="I78" i="17"/>
  <c r="K78" i="17" s="1"/>
  <c r="Q78" i="17" s="1"/>
  <c r="D85" i="17"/>
  <c r="I74" i="17"/>
  <c r="K74" i="17" s="1"/>
  <c r="Q74" i="17" s="1"/>
  <c r="D83" i="17"/>
  <c r="I65" i="17"/>
  <c r="K65" i="17" s="1"/>
  <c r="Q65" i="17" s="1"/>
  <c r="D81" i="17"/>
  <c r="I79" i="17"/>
  <c r="K79" i="17" s="1"/>
  <c r="Q79" i="17" s="1"/>
  <c r="I84" i="17"/>
  <c r="I68" i="17"/>
  <c r="K68" i="17" s="1"/>
  <c r="Q68" i="17" s="1"/>
  <c r="I81" i="17"/>
  <c r="I62" i="17"/>
  <c r="K62" i="17" s="1"/>
  <c r="Q62" i="17" s="1"/>
  <c r="I66" i="17"/>
  <c r="K66" i="17" s="1"/>
  <c r="Q66" i="17" s="1"/>
  <c r="I73" i="17"/>
  <c r="K73" i="17" s="1"/>
  <c r="Q73" i="17" s="1"/>
  <c r="I71" i="17"/>
  <c r="K71" i="17" s="1"/>
  <c r="Q71" i="17" s="1"/>
  <c r="D84" i="17"/>
  <c r="I87" i="17"/>
  <c r="I90" i="17"/>
  <c r="I76" i="17"/>
  <c r="K76" i="17" s="1"/>
  <c r="Q76" i="17" s="1"/>
  <c r="I60" i="17"/>
  <c r="K60" i="17" s="1"/>
  <c r="Q60" i="17" s="1"/>
  <c r="I70" i="17"/>
  <c r="K70" i="17" s="1"/>
  <c r="Q70" i="17" s="1"/>
  <c r="I67" i="17"/>
  <c r="K67" i="17" s="1"/>
  <c r="Q67" i="17" s="1"/>
  <c r="I63" i="17"/>
  <c r="K63" i="17" s="1"/>
  <c r="Q63" i="17" s="1"/>
  <c r="I82" i="18"/>
  <c r="I88" i="18"/>
  <c r="I72" i="18"/>
  <c r="K72" i="18" s="1"/>
  <c r="Q72" i="18" s="1"/>
  <c r="I85" i="18"/>
  <c r="I71" i="18"/>
  <c r="K71" i="18" s="1"/>
  <c r="Q71" i="18" s="1"/>
  <c r="I77" i="18"/>
  <c r="K77" i="18" s="1"/>
  <c r="Q77" i="18" s="1"/>
  <c r="I61" i="18"/>
  <c r="K61" i="18" s="1"/>
  <c r="Q61" i="18" s="1"/>
  <c r="I66" i="18"/>
  <c r="K66" i="18" s="1"/>
  <c r="Q66" i="18" s="1"/>
  <c r="D88" i="18"/>
  <c r="I83" i="18"/>
  <c r="I80" i="18"/>
  <c r="I64" i="18"/>
  <c r="K64" i="18" s="1"/>
  <c r="Q64" i="18" s="1"/>
  <c r="I73" i="18"/>
  <c r="K73" i="18" s="1"/>
  <c r="Q73" i="18" s="1"/>
  <c r="I81" i="18"/>
  <c r="I69" i="18"/>
  <c r="K69" i="18" s="1"/>
  <c r="Q69" i="18" s="1"/>
  <c r="I65" i="18"/>
  <c r="K65" i="18" s="1"/>
  <c r="Q65" i="18" s="1"/>
  <c r="I87" i="18"/>
  <c r="I68" i="18"/>
  <c r="K68" i="18" s="1"/>
  <c r="Q68" i="18" s="1"/>
  <c r="I63" i="18"/>
  <c r="K63" i="18" s="1"/>
  <c r="Q63" i="18" s="1"/>
  <c r="I59" i="18"/>
  <c r="K59" i="18" s="1"/>
  <c r="Q59" i="18" s="1"/>
  <c r="D90" i="18"/>
  <c r="I84" i="18"/>
  <c r="I74" i="18"/>
  <c r="K74" i="18" s="1"/>
  <c r="Q74" i="18" s="1"/>
  <c r="I70" i="18"/>
  <c r="K70" i="18" s="1"/>
  <c r="Q70" i="18" s="1"/>
  <c r="I74" i="20"/>
  <c r="K74" i="20" s="1"/>
  <c r="Q74" i="20" s="1"/>
  <c r="I83" i="20"/>
  <c r="I88" i="20"/>
  <c r="I72" i="20"/>
  <c r="K72" i="20" s="1"/>
  <c r="Q72" i="20" s="1"/>
  <c r="I85" i="20"/>
  <c r="I69" i="20"/>
  <c r="K69" i="20" s="1"/>
  <c r="Q69" i="20" s="1"/>
  <c r="I59" i="20"/>
  <c r="K59" i="20" s="1"/>
  <c r="Q59" i="20" s="1"/>
  <c r="I66" i="20"/>
  <c r="K66" i="20" s="1"/>
  <c r="Q66" i="20" s="1"/>
  <c r="I75" i="20"/>
  <c r="K75" i="20" s="1"/>
  <c r="Q75" i="20" s="1"/>
  <c r="I80" i="20"/>
  <c r="I64" i="20"/>
  <c r="K64" i="20" s="1"/>
  <c r="Q64" i="20" s="1"/>
  <c r="I77" i="20"/>
  <c r="K77" i="20" s="1"/>
  <c r="Q77" i="20" s="1"/>
  <c r="I61" i="20"/>
  <c r="K61" i="20" s="1"/>
  <c r="Q61" i="20" s="1"/>
  <c r="I87" i="20"/>
  <c r="I76" i="20"/>
  <c r="K76" i="20" s="1"/>
  <c r="Q76" i="20" s="1"/>
  <c r="I70" i="20"/>
  <c r="K70" i="20" s="1"/>
  <c r="Q70" i="20" s="1"/>
  <c r="I73" i="20"/>
  <c r="K73" i="20" s="1"/>
  <c r="Q73" i="20" s="1"/>
  <c r="D90" i="20"/>
  <c r="I90" i="20"/>
  <c r="I60" i="20"/>
  <c r="K60" i="20" s="1"/>
  <c r="Q60" i="20" s="1"/>
  <c r="I67" i="20"/>
  <c r="K67" i="20" s="1"/>
  <c r="Q67" i="20" s="1"/>
  <c r="I74" i="21"/>
  <c r="K74" i="21" s="1"/>
  <c r="Q74" i="21" s="1"/>
  <c r="I60" i="21"/>
  <c r="K60" i="21" s="1"/>
  <c r="Q60" i="21" s="1"/>
  <c r="I59" i="21"/>
  <c r="K59" i="21" s="1"/>
  <c r="Q59" i="21" s="1"/>
  <c r="I75" i="21"/>
  <c r="K75" i="21" s="1"/>
  <c r="Q75" i="21" s="1"/>
  <c r="I81" i="21"/>
  <c r="D79" i="26"/>
  <c r="I65" i="26"/>
  <c r="K65" i="26" s="1"/>
  <c r="Q65" i="26" s="1"/>
  <c r="I84" i="26"/>
  <c r="I68" i="26"/>
  <c r="K68" i="26" s="1"/>
  <c r="Q68" i="26" s="1"/>
  <c r="I71" i="26"/>
  <c r="I86" i="26"/>
  <c r="I69" i="26"/>
  <c r="K69" i="26" s="1"/>
  <c r="Q69" i="26" s="1"/>
  <c r="I66" i="26"/>
  <c r="K66" i="26" s="1"/>
  <c r="Q66" i="26" s="1"/>
  <c r="I82" i="26"/>
  <c r="D74" i="26"/>
  <c r="D84" i="26"/>
  <c r="D87" i="26"/>
  <c r="D78" i="26"/>
  <c r="I90" i="26"/>
  <c r="I76" i="26"/>
  <c r="I60" i="26"/>
  <c r="K60" i="26" s="1"/>
  <c r="Q60" i="26" s="1"/>
  <c r="D90" i="26"/>
  <c r="I77" i="26"/>
  <c r="I61" i="26"/>
  <c r="K61" i="26" s="1"/>
  <c r="Q61" i="26" s="1"/>
  <c r="I74" i="26"/>
  <c r="I85" i="26"/>
  <c r="D73" i="26"/>
  <c r="I73" i="26"/>
  <c r="I87" i="26"/>
  <c r="I64" i="26"/>
  <c r="K64" i="26" s="1"/>
  <c r="Q64" i="26" s="1"/>
  <c r="I78" i="26"/>
  <c r="I67" i="26"/>
  <c r="K67" i="26" s="1"/>
  <c r="Q67" i="26" s="1"/>
  <c r="D80" i="26"/>
  <c r="I80" i="26"/>
  <c r="I63" i="26"/>
  <c r="K63" i="26" s="1"/>
  <c r="Q63" i="26" s="1"/>
  <c r="I62" i="26"/>
  <c r="K62" i="26" s="1"/>
  <c r="Q62" i="26" s="1"/>
  <c r="I83" i="26"/>
  <c r="D77" i="30"/>
  <c r="I66" i="30"/>
  <c r="K66" i="30" s="1"/>
  <c r="Q66" i="30" s="1"/>
  <c r="I83" i="30"/>
  <c r="I70" i="30"/>
  <c r="D69" i="31"/>
  <c r="I84" i="31"/>
  <c r="I65" i="31"/>
  <c r="K65" i="31" s="1"/>
  <c r="Q65" i="31" s="1"/>
  <c r="I69" i="31"/>
  <c r="D84" i="32"/>
  <c r="D70" i="32"/>
  <c r="D81" i="32"/>
  <c r="D86" i="32"/>
  <c r="D77" i="32"/>
  <c r="I70" i="32"/>
  <c r="I75" i="32"/>
  <c r="I59" i="32"/>
  <c r="K59" i="32" s="1"/>
  <c r="Q59" i="32" s="1"/>
  <c r="I80" i="32"/>
  <c r="I64" i="32"/>
  <c r="K64" i="32" s="1"/>
  <c r="Q64" i="32" s="1"/>
  <c r="I77" i="32"/>
  <c r="I61" i="32"/>
  <c r="K61" i="32" s="1"/>
  <c r="Q61" i="32" s="1"/>
  <c r="D75" i="32"/>
  <c r="D85" i="32"/>
  <c r="D68" i="32"/>
  <c r="D71" i="32"/>
  <c r="I82" i="32"/>
  <c r="I83" i="32"/>
  <c r="I67" i="32"/>
  <c r="I88" i="32"/>
  <c r="I72" i="32"/>
  <c r="I85" i="32"/>
  <c r="I69" i="32"/>
  <c r="I62" i="32"/>
  <c r="K62" i="32" s="1"/>
  <c r="Q62" i="32" s="1"/>
  <c r="D67" i="32"/>
  <c r="I74" i="32"/>
  <c r="D76" i="32"/>
  <c r="D69" i="32"/>
  <c r="I71" i="32"/>
  <c r="I76" i="32"/>
  <c r="I73" i="32"/>
  <c r="D78" i="32"/>
  <c r="D79" i="32"/>
  <c r="I86" i="32"/>
  <c r="I87" i="32"/>
  <c r="I90" i="32"/>
  <c r="I60" i="32"/>
  <c r="K60" i="32" s="1"/>
  <c r="Q60" i="32" s="1"/>
  <c r="D90" i="32"/>
  <c r="I82" i="38"/>
  <c r="D68" i="38"/>
  <c r="D60" i="38"/>
  <c r="D77" i="38"/>
  <c r="D67" i="38"/>
  <c r="D82" i="38"/>
  <c r="D65" i="38"/>
  <c r="D85" i="38"/>
  <c r="I79" i="38"/>
  <c r="I84" i="38"/>
  <c r="I68" i="38"/>
  <c r="I81" i="38"/>
  <c r="I62" i="38"/>
  <c r="D79" i="38"/>
  <c r="D64" i="38"/>
  <c r="D84" i="38"/>
  <c r="D73" i="38"/>
  <c r="D59" i="38"/>
  <c r="I74" i="38"/>
  <c r="I87" i="38"/>
  <c r="I90" i="38"/>
  <c r="I76" i="38"/>
  <c r="I60" i="38"/>
  <c r="I70" i="38"/>
  <c r="I67" i="38"/>
  <c r="I66" i="38"/>
  <c r="I71" i="38"/>
  <c r="D74" i="38"/>
  <c r="I78" i="38"/>
  <c r="D87" i="38"/>
  <c r="I80" i="38"/>
  <c r="I77" i="38"/>
  <c r="I73" i="38"/>
  <c r="D88" i="38"/>
  <c r="D62" i="38"/>
  <c r="D71" i="38"/>
  <c r="D70" i="38"/>
  <c r="I86" i="38"/>
  <c r="I75" i="38"/>
  <c r="I64" i="38"/>
  <c r="I61" i="38"/>
  <c r="D90" i="38"/>
  <c r="I81" i="6"/>
  <c r="I80" i="6"/>
  <c r="I78" i="6"/>
  <c r="I59" i="10"/>
  <c r="K59" i="10" s="1"/>
  <c r="Q59" i="10" s="1"/>
  <c r="I62" i="10"/>
  <c r="K62" i="10" s="1"/>
  <c r="Q62" i="10" s="1"/>
  <c r="D90" i="10"/>
  <c r="D90" i="13"/>
  <c r="D88" i="13"/>
  <c r="I85" i="13"/>
  <c r="I83" i="13"/>
  <c r="I66" i="14"/>
  <c r="K66" i="14" s="1"/>
  <c r="Q66" i="14" s="1"/>
  <c r="I60" i="14"/>
  <c r="K60" i="14" s="1"/>
  <c r="Q60" i="14" s="1"/>
  <c r="I90" i="14"/>
  <c r="I87" i="14"/>
  <c r="I69" i="16"/>
  <c r="K69" i="16" s="1"/>
  <c r="Q69" i="16" s="1"/>
  <c r="I66" i="16"/>
  <c r="K66" i="16" s="1"/>
  <c r="Q66" i="16" s="1"/>
  <c r="I59" i="16"/>
  <c r="K59" i="16" s="1"/>
  <c r="Q59" i="16" s="1"/>
  <c r="I84" i="16"/>
  <c r="I61" i="17"/>
  <c r="K61" i="17" s="1"/>
  <c r="Q61" i="17" s="1"/>
  <c r="I64" i="17"/>
  <c r="K64" i="17" s="1"/>
  <c r="Q64" i="17" s="1"/>
  <c r="I75" i="17"/>
  <c r="K75" i="17" s="1"/>
  <c r="Q75" i="17" s="1"/>
  <c r="I62" i="18"/>
  <c r="K62" i="18" s="1"/>
  <c r="Q62" i="18" s="1"/>
  <c r="I76" i="18"/>
  <c r="K76" i="18" s="1"/>
  <c r="Q76" i="18" s="1"/>
  <c r="I68" i="20"/>
  <c r="K68" i="20" s="1"/>
  <c r="Q68" i="20" s="1"/>
  <c r="I76" i="21"/>
  <c r="I70" i="26"/>
  <c r="K70" i="26" s="1"/>
  <c r="Q70" i="26" s="1"/>
  <c r="I88" i="26"/>
  <c r="I81" i="32"/>
  <c r="I79" i="32"/>
  <c r="D90" i="36"/>
  <c r="I59" i="36"/>
  <c r="K59" i="36" s="1"/>
  <c r="Q59" i="36" s="1"/>
  <c r="I88" i="36"/>
  <c r="I85" i="38"/>
  <c r="I90" i="39"/>
  <c r="D84" i="36"/>
  <c r="D61" i="38"/>
  <c r="D86" i="38"/>
  <c r="D66" i="32"/>
  <c r="D83" i="32"/>
  <c r="D82" i="17"/>
  <c r="K59" i="29"/>
  <c r="Q59" i="29" s="1"/>
  <c r="K69" i="25"/>
  <c r="Q69" i="25" s="1"/>
  <c r="K71" i="25"/>
  <c r="Q71" i="25" s="1"/>
  <c r="G88" i="21"/>
  <c r="G82" i="17"/>
  <c r="G86" i="18"/>
  <c r="G90" i="14"/>
  <c r="G90" i="16"/>
  <c r="D93" i="16"/>
  <c r="G88" i="18"/>
  <c r="G90" i="20"/>
  <c r="D93" i="21"/>
  <c r="G90" i="26"/>
  <c r="G90" i="31"/>
  <c r="G65" i="33"/>
  <c r="G69" i="33"/>
  <c r="G73" i="31"/>
  <c r="G81" i="30"/>
  <c r="G76" i="30"/>
  <c r="G70" i="30"/>
  <c r="G83" i="27"/>
  <c r="G85" i="21"/>
  <c r="G78" i="21"/>
  <c r="G82" i="20"/>
  <c r="G78" i="20"/>
  <c r="G84" i="17"/>
  <c r="G85" i="18"/>
  <c r="G86" i="14"/>
  <c r="G77" i="31"/>
  <c r="G78" i="31"/>
  <c r="G90" i="13"/>
  <c r="G90" i="17"/>
  <c r="K66" i="23"/>
  <c r="Q66" i="23" s="1"/>
  <c r="K62" i="29"/>
  <c r="Q62" i="29" s="1"/>
  <c r="G88" i="30"/>
  <c r="G90" i="33"/>
  <c r="G77" i="33"/>
  <c r="G67" i="33"/>
  <c r="G69" i="30"/>
  <c r="G85" i="30"/>
  <c r="G80" i="18"/>
  <c r="W42" i="6"/>
  <c r="X42" i="6" s="1"/>
  <c r="W33" i="6"/>
  <c r="X33" i="6" s="1"/>
  <c r="W49" i="6"/>
  <c r="X49" i="6" s="1"/>
  <c r="W47" i="6"/>
  <c r="X47" i="6" s="1"/>
  <c r="W36" i="6"/>
  <c r="X36" i="6" s="1"/>
  <c r="W52" i="6"/>
  <c r="X52" i="6" s="1"/>
  <c r="W47" i="9"/>
  <c r="X47" i="9" s="1"/>
  <c r="W26" i="9"/>
  <c r="X26" i="9" s="1"/>
  <c r="W32" i="9"/>
  <c r="X32" i="9" s="1"/>
  <c r="W46" i="9"/>
  <c r="X46" i="9" s="1"/>
  <c r="W49" i="11"/>
  <c r="X49" i="11" s="1"/>
  <c r="W45" i="11"/>
  <c r="X45" i="11" s="1"/>
  <c r="W35" i="11"/>
  <c r="X35" i="11" s="1"/>
  <c r="W32" i="11"/>
  <c r="X32" i="11" s="1"/>
  <c r="W27" i="11"/>
  <c r="X27" i="11" s="1"/>
  <c r="W33" i="15"/>
  <c r="X33" i="15" s="1"/>
  <c r="W52" i="19"/>
  <c r="X52" i="19" s="1"/>
  <c r="W41" i="19"/>
  <c r="X41" i="19" s="1"/>
  <c r="W28" i="19"/>
  <c r="X28" i="19" s="1"/>
  <c r="W43" i="22"/>
  <c r="X43" i="22" s="1"/>
  <c r="W30" i="23"/>
  <c r="X30" i="23" s="1"/>
  <c r="W31" i="33"/>
  <c r="X31" i="33" s="1"/>
  <c r="W44" i="33"/>
  <c r="X44" i="33" s="1"/>
  <c r="W51" i="33"/>
  <c r="X51" i="33" s="1"/>
  <c r="W36" i="33"/>
  <c r="X36" i="33" s="1"/>
  <c r="W34" i="6"/>
  <c r="X34" i="6" s="1"/>
  <c r="W50" i="6"/>
  <c r="X50" i="6" s="1"/>
  <c r="W41" i="6"/>
  <c r="X41" i="6" s="1"/>
  <c r="W27" i="6"/>
  <c r="X27" i="6" s="1"/>
  <c r="W39" i="6"/>
  <c r="X39" i="6" s="1"/>
  <c r="W55" i="6"/>
  <c r="X55" i="6" s="1"/>
  <c r="W28" i="6"/>
  <c r="X28" i="6" s="1"/>
  <c r="W44" i="6"/>
  <c r="X44" i="6" s="1"/>
  <c r="W37" i="9"/>
  <c r="X37" i="9" s="1"/>
  <c r="W41" i="9"/>
  <c r="X41" i="9" s="1"/>
  <c r="W44" i="9"/>
  <c r="X44" i="9" s="1"/>
  <c r="W29" i="9"/>
  <c r="X29" i="9" s="1"/>
  <c r="W36" i="9"/>
  <c r="X36" i="9" s="1"/>
  <c r="W51" i="11"/>
  <c r="X51" i="11" s="1"/>
  <c r="W53" i="11"/>
  <c r="X53" i="11" s="1"/>
  <c r="W39" i="11"/>
  <c r="X39" i="11" s="1"/>
  <c r="W31" i="11"/>
  <c r="X31" i="11" s="1"/>
  <c r="W51" i="22"/>
  <c r="X51" i="22" s="1"/>
  <c r="W31" i="22"/>
  <c r="X31" i="22" s="1"/>
  <c r="W41" i="33"/>
  <c r="X41" i="33" s="1"/>
  <c r="W35" i="33"/>
  <c r="X35" i="33" s="1"/>
  <c r="W43" i="33"/>
  <c r="X43" i="33" s="1"/>
  <c r="W66" i="15"/>
  <c r="X66" i="15" s="1"/>
  <c r="W59" i="15"/>
  <c r="X59" i="15" s="1"/>
  <c r="W79" i="15"/>
  <c r="X79" i="15" s="1"/>
  <c r="W69" i="15"/>
  <c r="X69" i="15" s="1"/>
  <c r="W54" i="15"/>
  <c r="X54" i="15" s="1"/>
  <c r="W76" i="15"/>
  <c r="X76" i="15" s="1"/>
  <c r="W70" i="23"/>
  <c r="X70" i="23" s="1"/>
  <c r="W48" i="23"/>
  <c r="X48" i="23" s="1"/>
  <c r="W38" i="23"/>
  <c r="X38" i="23" s="1"/>
  <c r="W26" i="23"/>
  <c r="X26" i="23" s="1"/>
  <c r="W84" i="23"/>
  <c r="X84" i="23" s="1"/>
  <c r="W79" i="23"/>
  <c r="X79" i="23" s="1"/>
  <c r="W32" i="24"/>
  <c r="X32" i="24" s="1"/>
  <c r="W47" i="24"/>
  <c r="X47" i="24" s="1"/>
  <c r="W74" i="24"/>
  <c r="X74" i="24" s="1"/>
  <c r="W85" i="24"/>
  <c r="X85" i="24" s="1"/>
  <c r="W29" i="24"/>
  <c r="X29" i="24" s="1"/>
  <c r="W42" i="25"/>
  <c r="X42" i="25" s="1"/>
  <c r="W31" i="25"/>
  <c r="X31" i="25" s="1"/>
  <c r="W69" i="25"/>
  <c r="X69" i="25" s="1"/>
  <c r="W84" i="25"/>
  <c r="X84" i="25" s="1"/>
  <c r="W60" i="25"/>
  <c r="X60" i="25" s="1"/>
  <c r="W40" i="25"/>
  <c r="X40" i="25" s="1"/>
  <c r="W82" i="15"/>
  <c r="X82" i="15" s="1"/>
  <c r="W62" i="15"/>
  <c r="X62" i="15" s="1"/>
  <c r="W29" i="15"/>
  <c r="X29" i="15" s="1"/>
  <c r="W63" i="15"/>
  <c r="X63" i="15" s="1"/>
  <c r="W87" i="15"/>
  <c r="X87" i="15" s="1"/>
  <c r="W73" i="15"/>
  <c r="X73" i="15" s="1"/>
  <c r="W60" i="15"/>
  <c r="X60" i="15" s="1"/>
  <c r="W84" i="15"/>
  <c r="X84" i="15" s="1"/>
  <c r="W46" i="23"/>
  <c r="X46" i="23" s="1"/>
  <c r="W34" i="23"/>
  <c r="X34" i="23" s="1"/>
  <c r="W61" i="23"/>
  <c r="X61" i="23" s="1"/>
  <c r="W72" i="23"/>
  <c r="X72" i="23" s="1"/>
  <c r="W49" i="24"/>
  <c r="X49" i="24" s="1"/>
  <c r="W82" i="24"/>
  <c r="X82" i="24" s="1"/>
  <c r="W68" i="24"/>
  <c r="X68" i="24" s="1"/>
  <c r="W50" i="25"/>
  <c r="X50" i="25" s="1"/>
  <c r="W38" i="25"/>
  <c r="X38" i="25" s="1"/>
  <c r="W27" i="25"/>
  <c r="X27" i="25" s="1"/>
  <c r="W67" i="25"/>
  <c r="X67" i="25" s="1"/>
  <c r="W77" i="25"/>
  <c r="X77" i="25" s="1"/>
  <c r="W53" i="25"/>
  <c r="X53" i="25" s="1"/>
  <c r="W69" i="9"/>
  <c r="X69" i="9" s="1"/>
  <c r="W38" i="9"/>
  <c r="X38" i="9" s="1"/>
  <c r="W31" i="9"/>
  <c r="X31" i="9" s="1"/>
  <c r="W27" i="9"/>
  <c r="X27" i="9" s="1"/>
  <c r="W45" i="9"/>
  <c r="X45" i="9" s="1"/>
  <c r="W50" i="9"/>
  <c r="X50" i="9" s="1"/>
  <c r="W39" i="9"/>
  <c r="X39" i="9" s="1"/>
  <c r="W76" i="11"/>
  <c r="X76" i="11" s="1"/>
  <c r="W41" i="11"/>
  <c r="X41" i="11" s="1"/>
  <c r="W73" i="11"/>
  <c r="X73" i="11" s="1"/>
  <c r="W65" i="11"/>
  <c r="X65" i="11" s="1"/>
  <c r="W87" i="11"/>
  <c r="X87" i="11" s="1"/>
  <c r="W72" i="11"/>
  <c r="X72" i="11" s="1"/>
  <c r="W64" i="11"/>
  <c r="X64" i="11" s="1"/>
  <c r="W65" i="19"/>
  <c r="X65" i="19" s="1"/>
  <c r="W40" i="19"/>
  <c r="X40" i="19" s="1"/>
  <c r="W31" i="19"/>
  <c r="X31" i="19" s="1"/>
  <c r="W67" i="19"/>
  <c r="X67" i="19" s="1"/>
  <c r="W80" i="19"/>
  <c r="X80" i="19" s="1"/>
  <c r="W86" i="19"/>
  <c r="X86" i="19" s="1"/>
  <c r="W34" i="19"/>
  <c r="X34" i="19" s="1"/>
  <c r="W79" i="22"/>
  <c r="X79" i="22" s="1"/>
  <c r="W72" i="22"/>
  <c r="X72" i="22" s="1"/>
  <c r="W25" i="22"/>
  <c r="X25" i="22" s="1"/>
  <c r="W33" i="22"/>
  <c r="X33" i="22" s="1"/>
  <c r="W41" i="22"/>
  <c r="X41" i="22" s="1"/>
  <c r="W49" i="22"/>
  <c r="X49" i="22" s="1"/>
  <c r="W65" i="22"/>
  <c r="X65" i="22" s="1"/>
  <c r="W88" i="22"/>
  <c r="X88" i="22" s="1"/>
  <c r="W54" i="22"/>
  <c r="X54" i="22" s="1"/>
  <c r="W29" i="22"/>
  <c r="X29" i="22" s="1"/>
  <c r="W37" i="22"/>
  <c r="X37" i="22" s="1"/>
  <c r="W45" i="22"/>
  <c r="X45" i="22" s="1"/>
  <c r="W53" i="22"/>
  <c r="X53" i="22" s="1"/>
  <c r="W87" i="22"/>
  <c r="X87" i="22" s="1"/>
  <c r="W39" i="22"/>
  <c r="X39" i="22" s="1"/>
  <c r="W27" i="29"/>
  <c r="X27" i="29" s="1"/>
  <c r="W30" i="15"/>
  <c r="X30" i="15" s="1"/>
  <c r="W27" i="15"/>
  <c r="X27" i="15" s="1"/>
  <c r="W80" i="15"/>
  <c r="X80" i="15" s="1"/>
  <c r="W64" i="15"/>
  <c r="X64" i="15" s="1"/>
  <c r="W81" i="15"/>
  <c r="X81" i="15" s="1"/>
  <c r="W65" i="15"/>
  <c r="X65" i="15" s="1"/>
  <c r="W83" i="15"/>
  <c r="X83" i="15" s="1"/>
  <c r="W67" i="15"/>
  <c r="X67" i="15" s="1"/>
  <c r="W70" i="15"/>
  <c r="X70" i="15" s="1"/>
  <c r="W86" i="15"/>
  <c r="X86" i="15" s="1"/>
  <c r="W83" i="23"/>
  <c r="X83" i="23" s="1"/>
  <c r="W80" i="23"/>
  <c r="X80" i="23" s="1"/>
  <c r="W53" i="23"/>
  <c r="X53" i="23" s="1"/>
  <c r="W60" i="23"/>
  <c r="X60" i="23" s="1"/>
  <c r="W68" i="23"/>
  <c r="X68" i="23" s="1"/>
  <c r="W76" i="23"/>
  <c r="X76" i="23" s="1"/>
  <c r="W85" i="23"/>
  <c r="X85" i="23" s="1"/>
  <c r="W69" i="23"/>
  <c r="X69" i="23" s="1"/>
  <c r="W25" i="23"/>
  <c r="X25" i="23" s="1"/>
  <c r="W29" i="23"/>
  <c r="X29" i="23" s="1"/>
  <c r="W33" i="23"/>
  <c r="X33" i="23" s="1"/>
  <c r="W37" i="23"/>
  <c r="X37" i="23" s="1"/>
  <c r="W41" i="23"/>
  <c r="X41" i="23" s="1"/>
  <c r="W45" i="23"/>
  <c r="X45" i="23" s="1"/>
  <c r="W49" i="23"/>
  <c r="X49" i="23" s="1"/>
  <c r="W54" i="23"/>
  <c r="X54" i="23" s="1"/>
  <c r="W67" i="23"/>
  <c r="X67" i="23" s="1"/>
  <c r="W78" i="23"/>
  <c r="X78" i="23" s="1"/>
  <c r="W63" i="23"/>
  <c r="X63" i="23" s="1"/>
  <c r="W64" i="23"/>
  <c r="X64" i="23" s="1"/>
  <c r="W66" i="23"/>
  <c r="X66" i="23" s="1"/>
  <c r="W74" i="23"/>
  <c r="X74" i="23" s="1"/>
  <c r="W82" i="23"/>
  <c r="X82" i="23" s="1"/>
  <c r="W88" i="23"/>
  <c r="X88" i="23" s="1"/>
  <c r="W77" i="23"/>
  <c r="X77" i="23" s="1"/>
  <c r="W65" i="23"/>
  <c r="X65" i="23" s="1"/>
  <c r="W27" i="23"/>
  <c r="X27" i="23" s="1"/>
  <c r="W31" i="23"/>
  <c r="X31" i="23" s="1"/>
  <c r="W35" i="23"/>
  <c r="X35" i="23" s="1"/>
  <c r="W39" i="23"/>
  <c r="X39" i="23" s="1"/>
  <c r="W43" i="23"/>
  <c r="X43" i="23" s="1"/>
  <c r="W47" i="23"/>
  <c r="X47" i="23" s="1"/>
  <c r="W51" i="23"/>
  <c r="X51" i="23" s="1"/>
  <c r="W62" i="23"/>
  <c r="X62" i="23" s="1"/>
  <c r="W86" i="23"/>
  <c r="X86" i="23" s="1"/>
  <c r="W73" i="23"/>
  <c r="X73" i="23" s="1"/>
  <c r="W28" i="23"/>
  <c r="X28" i="23" s="1"/>
  <c r="W36" i="23"/>
  <c r="X36" i="23" s="1"/>
  <c r="W44" i="23"/>
  <c r="X44" i="23" s="1"/>
  <c r="W52" i="23"/>
  <c r="X52" i="23" s="1"/>
  <c r="W28" i="24"/>
  <c r="X28" i="24" s="1"/>
  <c r="W88" i="24"/>
  <c r="X88" i="24" s="1"/>
  <c r="W72" i="24"/>
  <c r="X72" i="24" s="1"/>
  <c r="W54" i="24"/>
  <c r="X54" i="24" s="1"/>
  <c r="W73" i="24"/>
  <c r="X73" i="24" s="1"/>
  <c r="W86" i="24"/>
  <c r="X86" i="24" s="1"/>
  <c r="W70" i="24"/>
  <c r="X70" i="24" s="1"/>
  <c r="W52" i="24"/>
  <c r="X52" i="24" s="1"/>
  <c r="W48" i="24"/>
  <c r="X48" i="24" s="1"/>
  <c r="W44" i="24"/>
  <c r="X44" i="24" s="1"/>
  <c r="W33" i="24"/>
  <c r="X33" i="24" s="1"/>
  <c r="W38" i="24"/>
  <c r="X38" i="24" s="1"/>
  <c r="W26" i="24"/>
  <c r="X26" i="24" s="1"/>
  <c r="W36" i="24"/>
  <c r="X36" i="24" s="1"/>
  <c r="W80" i="24"/>
  <c r="X80" i="24" s="1"/>
  <c r="W64" i="24"/>
  <c r="X64" i="24" s="1"/>
  <c r="W81" i="24"/>
  <c r="X81" i="24" s="1"/>
  <c r="W65" i="24"/>
  <c r="X65" i="24" s="1"/>
  <c r="W78" i="24"/>
  <c r="X78" i="24" s="1"/>
  <c r="W62" i="24"/>
  <c r="X62" i="24" s="1"/>
  <c r="W50" i="24"/>
  <c r="X50" i="24" s="1"/>
  <c r="W46" i="24"/>
  <c r="X46" i="24" s="1"/>
  <c r="W42" i="24"/>
  <c r="X42" i="24" s="1"/>
  <c r="W31" i="24"/>
  <c r="X31" i="24" s="1"/>
  <c r="W35" i="24"/>
  <c r="X35" i="24" s="1"/>
  <c r="W40" i="24"/>
  <c r="X40" i="24" s="1"/>
  <c r="W60" i="24"/>
  <c r="X60" i="24" s="1"/>
  <c r="W61" i="24"/>
  <c r="X61" i="24" s="1"/>
  <c r="W53" i="24"/>
  <c r="X53" i="24" s="1"/>
  <c r="W45" i="24"/>
  <c r="X45" i="24" s="1"/>
  <c r="W30" i="24"/>
  <c r="X30" i="24" s="1"/>
  <c r="W39" i="24"/>
  <c r="X39" i="24" s="1"/>
  <c r="W44" i="25"/>
  <c r="X44" i="25" s="1"/>
  <c r="W45" i="25"/>
  <c r="X45" i="25" s="1"/>
  <c r="W54" i="25"/>
  <c r="X54" i="25" s="1"/>
  <c r="W66" i="25"/>
  <c r="X66" i="25" s="1"/>
  <c r="W82" i="25"/>
  <c r="X82" i="25" s="1"/>
  <c r="W80" i="25"/>
  <c r="X80" i="25" s="1"/>
  <c r="W64" i="25"/>
  <c r="X64" i="25" s="1"/>
  <c r="W73" i="25"/>
  <c r="X73" i="25" s="1"/>
  <c r="W87" i="25"/>
  <c r="X87" i="25" s="1"/>
  <c r="W71" i="25"/>
  <c r="X71" i="25" s="1"/>
  <c r="W28" i="25"/>
  <c r="X28" i="25" s="1"/>
  <c r="W32" i="25"/>
  <c r="X32" i="25" s="1"/>
  <c r="W36" i="25"/>
  <c r="X36" i="25" s="1"/>
  <c r="W39" i="25"/>
  <c r="X39" i="25" s="1"/>
  <c r="W59" i="25"/>
  <c r="X59" i="25" s="1"/>
  <c r="W52" i="25"/>
  <c r="X52" i="25" s="1"/>
  <c r="W41" i="25"/>
  <c r="X41" i="25" s="1"/>
  <c r="W49" i="25"/>
  <c r="X49" i="25" s="1"/>
  <c r="W74" i="25"/>
  <c r="X74" i="25" s="1"/>
  <c r="W88" i="25"/>
  <c r="X88" i="25" s="1"/>
  <c r="W72" i="25"/>
  <c r="X72" i="25" s="1"/>
  <c r="W81" i="25"/>
  <c r="X81" i="25" s="1"/>
  <c r="W65" i="25"/>
  <c r="X65" i="25" s="1"/>
  <c r="W79" i="25"/>
  <c r="X79" i="25" s="1"/>
  <c r="W63" i="25"/>
  <c r="X63" i="25" s="1"/>
  <c r="W26" i="25"/>
  <c r="X26" i="25" s="1"/>
  <c r="W30" i="25"/>
  <c r="X30" i="25" s="1"/>
  <c r="W34" i="25"/>
  <c r="X34" i="25" s="1"/>
  <c r="W37" i="25"/>
  <c r="X37" i="25" s="1"/>
  <c r="W70" i="25"/>
  <c r="X70" i="25" s="1"/>
  <c r="W68" i="25"/>
  <c r="X68" i="25" s="1"/>
  <c r="W61" i="25"/>
  <c r="X61" i="25" s="1"/>
  <c r="W29" i="25"/>
  <c r="X29" i="25" s="1"/>
  <c r="W46" i="25"/>
  <c r="X46" i="25" s="1"/>
  <c r="W88" i="35"/>
  <c r="X88" i="35" s="1"/>
  <c r="W78" i="15"/>
  <c r="X78" i="15" s="1"/>
  <c r="W71" i="15"/>
  <c r="X71" i="15" s="1"/>
  <c r="W77" i="15"/>
  <c r="X77" i="15" s="1"/>
  <c r="W68" i="15"/>
  <c r="X68" i="15" s="1"/>
  <c r="W88" i="15"/>
  <c r="X88" i="15" s="1"/>
  <c r="W75" i="23"/>
  <c r="X75" i="23" s="1"/>
  <c r="W59" i="23"/>
  <c r="X59" i="23" s="1"/>
  <c r="W42" i="23"/>
  <c r="X42" i="23" s="1"/>
  <c r="W32" i="23"/>
  <c r="X32" i="23" s="1"/>
  <c r="W37" i="24"/>
  <c r="X37" i="24" s="1"/>
  <c r="W41" i="24"/>
  <c r="X41" i="24" s="1"/>
  <c r="W51" i="24"/>
  <c r="X51" i="24" s="1"/>
  <c r="W69" i="24"/>
  <c r="X69" i="24" s="1"/>
  <c r="W76" i="24"/>
  <c r="X76" i="24" s="1"/>
  <c r="W25" i="24"/>
  <c r="X25" i="24" s="1"/>
  <c r="W35" i="25"/>
  <c r="X35" i="25" s="1"/>
  <c r="W25" i="25"/>
  <c r="X25" i="25" s="1"/>
  <c r="W75" i="25"/>
  <c r="X75" i="25" s="1"/>
  <c r="W85" i="25"/>
  <c r="X85" i="25" s="1"/>
  <c r="W62" i="25"/>
  <c r="X62" i="25" s="1"/>
  <c r="W40" i="11"/>
  <c r="X40" i="11" s="1"/>
  <c r="W43" i="9"/>
  <c r="X43" i="9" s="1"/>
  <c r="W93" i="9"/>
  <c r="X93" i="9" s="1"/>
  <c r="W40" i="9"/>
  <c r="X40" i="9" s="1"/>
  <c r="W64" i="9"/>
  <c r="X64" i="9" s="1"/>
  <c r="W87" i="9"/>
  <c r="X87" i="9" s="1"/>
  <c r="W51" i="9"/>
  <c r="X51" i="9" s="1"/>
  <c r="W79" i="9"/>
  <c r="X79" i="9" s="1"/>
  <c r="W77" i="9"/>
  <c r="X77" i="9" s="1"/>
  <c r="W85" i="9"/>
  <c r="X85" i="9" s="1"/>
  <c r="W76" i="9"/>
  <c r="X76" i="9" s="1"/>
  <c r="W84" i="9"/>
  <c r="X84" i="9" s="1"/>
  <c r="W37" i="19"/>
  <c r="X37" i="19" s="1"/>
  <c r="W70" i="19"/>
  <c r="X70" i="19" s="1"/>
  <c r="W51" i="19"/>
  <c r="X51" i="19" s="1"/>
  <c r="W43" i="19"/>
  <c r="X43" i="19" s="1"/>
  <c r="W42" i="19"/>
  <c r="X42" i="19" s="1"/>
  <c r="W25" i="19"/>
  <c r="X25" i="19" s="1"/>
  <c r="W64" i="19"/>
  <c r="X64" i="19" s="1"/>
  <c r="W75" i="19"/>
  <c r="X75" i="19" s="1"/>
  <c r="W73" i="19"/>
  <c r="X73" i="19" s="1"/>
  <c r="W41" i="29"/>
  <c r="X41" i="29" s="1"/>
  <c r="W88" i="19"/>
  <c r="X88" i="19" s="1"/>
  <c r="W85" i="19"/>
  <c r="X85" i="19" s="1"/>
  <c r="W69" i="19"/>
  <c r="X69" i="19" s="1"/>
  <c r="W87" i="19"/>
  <c r="X87" i="19" s="1"/>
  <c r="W26" i="19"/>
  <c r="X26" i="19" s="1"/>
  <c r="W36" i="19"/>
  <c r="X36" i="19" s="1"/>
  <c r="W59" i="19"/>
  <c r="X59" i="19" s="1"/>
  <c r="W68" i="19"/>
  <c r="X68" i="19" s="1"/>
  <c r="W78" i="19"/>
  <c r="X78" i="19" s="1"/>
  <c r="W29" i="19"/>
  <c r="X29" i="19" s="1"/>
  <c r="W33" i="19"/>
  <c r="X33" i="19" s="1"/>
  <c r="W35" i="19"/>
  <c r="X35" i="19" s="1"/>
  <c r="W38" i="19"/>
  <c r="X38" i="19" s="1"/>
  <c r="W50" i="19"/>
  <c r="X50" i="19" s="1"/>
  <c r="W48" i="19"/>
  <c r="X48" i="19" s="1"/>
  <c r="W84" i="19"/>
  <c r="X84" i="19" s="1"/>
  <c r="W81" i="19"/>
  <c r="X81" i="19" s="1"/>
  <c r="W83" i="19"/>
  <c r="X83" i="19" s="1"/>
  <c r="W71" i="19"/>
  <c r="X71" i="19" s="1"/>
  <c r="W63" i="19"/>
  <c r="X63" i="19" s="1"/>
  <c r="W27" i="19"/>
  <c r="X27" i="19" s="1"/>
  <c r="W39" i="19"/>
  <c r="X39" i="19" s="1"/>
  <c r="W46" i="19"/>
  <c r="X46" i="19" s="1"/>
  <c r="W26" i="22"/>
  <c r="X26" i="22" s="1"/>
  <c r="W28" i="22"/>
  <c r="X28" i="22" s="1"/>
  <c r="W30" i="22"/>
  <c r="X30" i="22" s="1"/>
  <c r="W32" i="22"/>
  <c r="X32" i="22" s="1"/>
  <c r="W34" i="22"/>
  <c r="X34" i="22" s="1"/>
  <c r="W36" i="22"/>
  <c r="X36" i="22" s="1"/>
  <c r="W38" i="22"/>
  <c r="X38" i="22" s="1"/>
  <c r="W40" i="22"/>
  <c r="X40" i="22" s="1"/>
  <c r="W42" i="22"/>
  <c r="X42" i="22" s="1"/>
  <c r="W44" i="22"/>
  <c r="X44" i="22" s="1"/>
  <c r="W46" i="22"/>
  <c r="X46" i="22" s="1"/>
  <c r="W48" i="22"/>
  <c r="X48" i="22" s="1"/>
  <c r="W50" i="22"/>
  <c r="X50" i="22" s="1"/>
  <c r="W52" i="22"/>
  <c r="X52" i="22" s="1"/>
  <c r="W59" i="22"/>
  <c r="X59" i="22" s="1"/>
  <c r="W82" i="22"/>
  <c r="X82" i="22" s="1"/>
  <c r="W93" i="22"/>
  <c r="X93" i="22" s="1"/>
  <c r="W83" i="22"/>
  <c r="X83" i="22" s="1"/>
  <c r="W75" i="22"/>
  <c r="X75" i="22" s="1"/>
  <c r="W67" i="22"/>
  <c r="X67" i="22" s="1"/>
  <c r="W84" i="22"/>
  <c r="X84" i="22" s="1"/>
  <c r="W76" i="22"/>
  <c r="X76" i="22" s="1"/>
  <c r="W68" i="22"/>
  <c r="X68" i="22" s="1"/>
  <c r="W60" i="22"/>
  <c r="X60" i="22" s="1"/>
  <c r="W70" i="22"/>
  <c r="X70" i="22" s="1"/>
  <c r="W86" i="22"/>
  <c r="X86" i="22" s="1"/>
  <c r="W88" i="29"/>
  <c r="X88" i="29" s="1"/>
  <c r="W42" i="29"/>
  <c r="X42" i="29" s="1"/>
  <c r="W59" i="29"/>
  <c r="X59" i="29" s="1"/>
  <c r="W70" i="29"/>
  <c r="X70" i="29" s="1"/>
  <c r="W31" i="29"/>
  <c r="X31" i="29" s="1"/>
  <c r="W62" i="29"/>
  <c r="X62" i="29" s="1"/>
  <c r="W86" i="29"/>
  <c r="X86" i="29" s="1"/>
  <c r="W25" i="34"/>
  <c r="X25" i="34" s="1"/>
  <c r="W86" i="34"/>
  <c r="X86" i="34" s="1"/>
  <c r="W52" i="9"/>
  <c r="X52" i="9" s="1"/>
  <c r="W35" i="9"/>
  <c r="X35" i="9" s="1"/>
  <c r="W48" i="9"/>
  <c r="X48" i="9" s="1"/>
  <c r="W78" i="9"/>
  <c r="X78" i="9" s="1"/>
  <c r="W60" i="9"/>
  <c r="X60" i="9" s="1"/>
  <c r="W82" i="9"/>
  <c r="X82" i="9" s="1"/>
  <c r="W49" i="9"/>
  <c r="X49" i="9" s="1"/>
  <c r="W53" i="9"/>
  <c r="X53" i="9" s="1"/>
  <c r="W81" i="9"/>
  <c r="X81" i="9" s="1"/>
  <c r="W72" i="9"/>
  <c r="X72" i="9" s="1"/>
  <c r="W80" i="9"/>
  <c r="X80" i="9" s="1"/>
  <c r="W88" i="9"/>
  <c r="X88" i="9" s="1"/>
  <c r="W53" i="19"/>
  <c r="X53" i="19" s="1"/>
  <c r="W44" i="19"/>
  <c r="X44" i="19" s="1"/>
  <c r="W32" i="19"/>
  <c r="X32" i="19" s="1"/>
  <c r="W82" i="19"/>
  <c r="X82" i="19" s="1"/>
  <c r="W47" i="19"/>
  <c r="X47" i="19" s="1"/>
  <c r="W30" i="19"/>
  <c r="X30" i="19" s="1"/>
  <c r="W66" i="19"/>
  <c r="X66" i="19" s="1"/>
  <c r="W61" i="19"/>
  <c r="X61" i="19" s="1"/>
  <c r="W76" i="19"/>
  <c r="X76" i="19" s="1"/>
  <c r="W74" i="22"/>
  <c r="X74" i="22" s="1"/>
  <c r="W62" i="22"/>
  <c r="X62" i="22" s="1"/>
  <c r="W66" i="22"/>
  <c r="X66" i="22" s="1"/>
  <c r="W46" i="29"/>
  <c r="X46" i="29" s="1"/>
  <c r="W72" i="27"/>
  <c r="X72" i="27" s="1"/>
  <c r="W42" i="27"/>
  <c r="X42" i="27" s="1"/>
  <c r="W50" i="27"/>
  <c r="X50" i="27" s="1"/>
  <c r="W59" i="33"/>
  <c r="X59" i="33" s="1"/>
  <c r="W88" i="33"/>
  <c r="X88" i="33" s="1"/>
  <c r="W76" i="33"/>
  <c r="X76" i="33" s="1"/>
  <c r="W81" i="33"/>
  <c r="X81" i="33" s="1"/>
  <c r="W87" i="33"/>
  <c r="X87" i="33" s="1"/>
  <c r="W63" i="33"/>
  <c r="X63" i="33" s="1"/>
  <c r="W25" i="33"/>
  <c r="X25" i="33" s="1"/>
  <c r="W70" i="33"/>
  <c r="X70" i="33" s="1"/>
  <c r="W67" i="33"/>
  <c r="X67" i="33" s="1"/>
  <c r="W29" i="33"/>
  <c r="X29" i="33" s="1"/>
  <c r="W33" i="33"/>
  <c r="X33" i="33" s="1"/>
  <c r="W49" i="33"/>
  <c r="X49" i="33" s="1"/>
  <c r="W40" i="33"/>
  <c r="X40" i="33" s="1"/>
  <c r="W79" i="33"/>
  <c r="X79" i="33" s="1"/>
  <c r="W26" i="33"/>
  <c r="X26" i="33" s="1"/>
  <c r="W38" i="33"/>
  <c r="X38" i="33" s="1"/>
  <c r="W47" i="33"/>
  <c r="X47" i="33" s="1"/>
  <c r="W52" i="33"/>
  <c r="X52" i="33" s="1"/>
  <c r="W78" i="33"/>
  <c r="X78" i="33" s="1"/>
  <c r="W27" i="33"/>
  <c r="X27" i="33" s="1"/>
  <c r="W30" i="33"/>
  <c r="X30" i="33" s="1"/>
  <c r="W34" i="33"/>
  <c r="X34" i="33" s="1"/>
  <c r="W54" i="33"/>
  <c r="X54" i="33" s="1"/>
  <c r="W62" i="33"/>
  <c r="X62" i="33" s="1"/>
  <c r="W78" i="38"/>
  <c r="X78" i="38" s="1"/>
  <c r="W85" i="38"/>
  <c r="X85" i="38" s="1"/>
  <c r="W34" i="38"/>
  <c r="X34" i="38" s="1"/>
  <c r="W29" i="38"/>
  <c r="X29" i="38" s="1"/>
  <c r="M93" i="18"/>
  <c r="Q93" i="18"/>
  <c r="D79" i="21"/>
  <c r="D83" i="21"/>
  <c r="I86" i="21"/>
  <c r="I70" i="21"/>
  <c r="K70" i="21" s="1"/>
  <c r="Q70" i="21" s="1"/>
  <c r="I87" i="21"/>
  <c r="I71" i="21"/>
  <c r="K71" i="21" s="1"/>
  <c r="Q71" i="21" s="1"/>
  <c r="I90" i="21"/>
  <c r="I72" i="21"/>
  <c r="K72" i="21" s="1"/>
  <c r="Q72" i="21" s="1"/>
  <c r="I69" i="21"/>
  <c r="K69" i="21" s="1"/>
  <c r="Q69" i="21" s="1"/>
  <c r="I77" i="21"/>
  <c r="D90" i="21"/>
  <c r="I78" i="21"/>
  <c r="I62" i="21"/>
  <c r="K62" i="21" s="1"/>
  <c r="Q62" i="21" s="1"/>
  <c r="I79" i="21"/>
  <c r="I63" i="21"/>
  <c r="K63" i="21" s="1"/>
  <c r="Q63" i="21" s="1"/>
  <c r="I80" i="21"/>
  <c r="I64" i="21"/>
  <c r="K64" i="21" s="1"/>
  <c r="Q64" i="21" s="1"/>
  <c r="I85" i="21"/>
  <c r="I65" i="21"/>
  <c r="K65" i="21" s="1"/>
  <c r="Q65" i="21" s="1"/>
  <c r="V33" i="21"/>
  <c r="V30" i="21"/>
  <c r="V38" i="21"/>
  <c r="V46" i="21"/>
  <c r="V86" i="21"/>
  <c r="V70" i="21"/>
  <c r="V83" i="21"/>
  <c r="V67" i="21"/>
  <c r="V64" i="21"/>
  <c r="V72" i="21"/>
  <c r="V80" i="21"/>
  <c r="V93" i="21"/>
  <c r="V78" i="21"/>
  <c r="V62" i="21"/>
  <c r="V75" i="21"/>
  <c r="V59" i="21"/>
  <c r="V60" i="21"/>
  <c r="V68" i="21"/>
  <c r="V76" i="21"/>
  <c r="V84" i="21"/>
  <c r="D90" i="30"/>
  <c r="D79" i="30"/>
  <c r="D67" i="30"/>
  <c r="I63" i="30"/>
  <c r="K63" i="30" s="1"/>
  <c r="Q63" i="30" s="1"/>
  <c r="I65" i="30"/>
  <c r="K65" i="30" s="1"/>
  <c r="Q65" i="30" s="1"/>
  <c r="D69" i="30"/>
  <c r="D88" i="30"/>
  <c r="I78" i="30"/>
  <c r="D85" i="30"/>
  <c r="D82" i="30"/>
  <c r="D84" i="30"/>
  <c r="D68" i="30"/>
  <c r="I74" i="30"/>
  <c r="D81" i="30"/>
  <c r="D73" i="30"/>
  <c r="D71" i="30"/>
  <c r="D87" i="30"/>
  <c r="D70" i="30"/>
  <c r="D72" i="30"/>
  <c r="D80" i="30"/>
  <c r="D86" i="30"/>
  <c r="D76" i="30"/>
  <c r="I79" i="30"/>
  <c r="I80" i="30"/>
  <c r="I64" i="30"/>
  <c r="K64" i="30" s="1"/>
  <c r="Q64" i="30" s="1"/>
  <c r="I77" i="30"/>
  <c r="I61" i="30"/>
  <c r="K61" i="30" s="1"/>
  <c r="Q61" i="30" s="1"/>
  <c r="D78" i="30"/>
  <c r="D75" i="30"/>
  <c r="D74" i="30"/>
  <c r="I87" i="30"/>
  <c r="I84" i="30"/>
  <c r="I60" i="30"/>
  <c r="K60" i="30" s="1"/>
  <c r="Q60" i="30" s="1"/>
  <c r="I69" i="30"/>
  <c r="I59" i="30"/>
  <c r="K59" i="30" s="1"/>
  <c r="Q59" i="30" s="1"/>
  <c r="I76" i="30"/>
  <c r="I81" i="30"/>
  <c r="I67" i="30"/>
  <c r="I73" i="30"/>
  <c r="I90" i="30"/>
  <c r="I68" i="30"/>
  <c r="I62" i="30"/>
  <c r="K62" i="30" s="1"/>
  <c r="Q62" i="30" s="1"/>
  <c r="I71" i="30"/>
  <c r="V71" i="30"/>
  <c r="V36" i="30"/>
  <c r="V40" i="30"/>
  <c r="V87" i="30"/>
  <c r="V84" i="30"/>
  <c r="V68" i="30"/>
  <c r="V53" i="30"/>
  <c r="V70" i="30"/>
  <c r="V52" i="30"/>
  <c r="V48" i="30"/>
  <c r="V44" i="30"/>
  <c r="V61" i="30"/>
  <c r="V78" i="30"/>
  <c r="V28" i="30"/>
  <c r="V32" i="30"/>
  <c r="V41" i="30"/>
  <c r="V77" i="30"/>
  <c r="V38" i="30"/>
  <c r="V69" i="30"/>
  <c r="V83" i="30"/>
  <c r="V76" i="30"/>
  <c r="V54" i="30"/>
  <c r="V67" i="30"/>
  <c r="V50" i="30"/>
  <c r="V45" i="30"/>
  <c r="V63" i="30"/>
  <c r="V29" i="30"/>
  <c r="V34" i="30"/>
  <c r="V66" i="30"/>
  <c r="V82" i="30"/>
  <c r="V79" i="30"/>
  <c r="V64" i="30"/>
  <c r="V75" i="30"/>
  <c r="V49" i="30"/>
  <c r="V42" i="30"/>
  <c r="V86" i="30"/>
  <c r="V30" i="30"/>
  <c r="V39" i="30"/>
  <c r="V80" i="30"/>
  <c r="V73" i="30"/>
  <c r="V59" i="30"/>
  <c r="V46" i="30"/>
  <c r="V85" i="30"/>
  <c r="V26" i="30"/>
  <c r="V33" i="30"/>
  <c r="V93" i="30"/>
  <c r="D81" i="31"/>
  <c r="D68" i="31"/>
  <c r="D76" i="31"/>
  <c r="D71" i="31"/>
  <c r="I86" i="31"/>
  <c r="D75" i="31"/>
  <c r="I82" i="31"/>
  <c r="I73" i="31"/>
  <c r="D84" i="31"/>
  <c r="D82" i="31"/>
  <c r="D83" i="31"/>
  <c r="D70" i="31"/>
  <c r="D67" i="31"/>
  <c r="I75" i="31"/>
  <c r="D77" i="31"/>
  <c r="D79" i="31"/>
  <c r="I87" i="31"/>
  <c r="I88" i="31"/>
  <c r="I72" i="31"/>
  <c r="I85" i="31"/>
  <c r="I62" i="31"/>
  <c r="K62" i="31" s="1"/>
  <c r="Q62" i="31" s="1"/>
  <c r="I67" i="31"/>
  <c r="I78" i="31"/>
  <c r="D74" i="31"/>
  <c r="D80" i="31"/>
  <c r="I59" i="31"/>
  <c r="K59" i="31" s="1"/>
  <c r="Q59" i="31" s="1"/>
  <c r="D87" i="31"/>
  <c r="I83" i="31"/>
  <c r="I80" i="31"/>
  <c r="I60" i="31"/>
  <c r="K60" i="31" s="1"/>
  <c r="Q60" i="31" s="1"/>
  <c r="I61" i="31"/>
  <c r="K61" i="31" s="1"/>
  <c r="Q61" i="31" s="1"/>
  <c r="I66" i="31"/>
  <c r="D73" i="31"/>
  <c r="I71" i="31"/>
  <c r="I90" i="31"/>
  <c r="I68" i="31"/>
  <c r="I70" i="31"/>
  <c r="D78" i="31"/>
  <c r="I76" i="31"/>
  <c r="D90" i="31"/>
  <c r="D85" i="31"/>
  <c r="I79" i="31"/>
  <c r="I81" i="31"/>
  <c r="I77" i="31"/>
  <c r="V50" i="31"/>
  <c r="V32" i="31"/>
  <c r="V75" i="31"/>
  <c r="V85" i="31"/>
  <c r="V67" i="31"/>
  <c r="V33" i="31"/>
  <c r="V39" i="31"/>
  <c r="V36" i="31"/>
  <c r="V26" i="31"/>
  <c r="V66" i="31"/>
  <c r="V81" i="31"/>
  <c r="V48" i="31"/>
  <c r="V30" i="31"/>
  <c r="V70" i="31"/>
  <c r="V31" i="31"/>
  <c r="V28" i="31"/>
  <c r="V46" i="31"/>
  <c r="V40" i="31"/>
  <c r="V62" i="31"/>
  <c r="V79" i="31"/>
  <c r="V76" i="31"/>
  <c r="V60" i="31"/>
  <c r="V65" i="31"/>
  <c r="V52" i="31"/>
  <c r="V82" i="31"/>
  <c r="V71" i="31"/>
  <c r="V35" i="31"/>
  <c r="V38" i="31"/>
  <c r="V34" i="31"/>
  <c r="V86" i="31"/>
  <c r="V69" i="31"/>
  <c r="V88" i="31"/>
  <c r="V68" i="31"/>
  <c r="V73" i="31"/>
  <c r="V25" i="31"/>
  <c r="V87" i="31"/>
  <c r="V80" i="31"/>
  <c r="V61" i="31"/>
  <c r="V59" i="31"/>
  <c r="V84" i="31"/>
  <c r="V53" i="31"/>
  <c r="V64" i="31"/>
  <c r="V93" i="31"/>
  <c r="G77" i="32"/>
  <c r="G86" i="32"/>
  <c r="G85" i="32"/>
  <c r="G73" i="32"/>
  <c r="G84" i="32"/>
  <c r="G68" i="32"/>
  <c r="G78" i="32"/>
  <c r="G67" i="32"/>
  <c r="G72" i="32"/>
  <c r="G82" i="32"/>
  <c r="G80" i="32"/>
  <c r="D93" i="32"/>
  <c r="G90" i="32"/>
  <c r="G76" i="32"/>
  <c r="G70" i="32"/>
  <c r="G66" i="32"/>
  <c r="G87" i="32"/>
  <c r="G88" i="32"/>
  <c r="G65" i="32"/>
  <c r="G81" i="32"/>
  <c r="D32" i="32"/>
  <c r="Q32" i="32" s="1"/>
  <c r="D56" i="32"/>
  <c r="D53" i="32"/>
  <c r="Q53" i="32" s="1"/>
  <c r="D49" i="32"/>
  <c r="Q49" i="32" s="1"/>
  <c r="D45" i="32"/>
  <c r="Q45" i="32" s="1"/>
  <c r="D41" i="32"/>
  <c r="Q41" i="32" s="1"/>
  <c r="D37" i="32"/>
  <c r="Q37" i="32" s="1"/>
  <c r="D31" i="32"/>
  <c r="D51" i="32"/>
  <c r="Q51" i="32" s="1"/>
  <c r="D47" i="32"/>
  <c r="Q47" i="32" s="1"/>
  <c r="D43" i="32"/>
  <c r="Q43" i="32" s="1"/>
  <c r="D39" i="32"/>
  <c r="Q39" i="32" s="1"/>
  <c r="D35" i="32"/>
  <c r="Q35" i="32" s="1"/>
  <c r="D52" i="32"/>
  <c r="Q52" i="32" s="1"/>
  <c r="D44" i="32"/>
  <c r="Q44" i="32" s="1"/>
  <c r="D36" i="32"/>
  <c r="Q36" i="32" s="1"/>
  <c r="D34" i="32"/>
  <c r="Q34" i="32" s="1"/>
  <c r="D48" i="32"/>
  <c r="Q48" i="32" s="1"/>
  <c r="D40" i="32"/>
  <c r="Q40" i="32" s="1"/>
  <c r="D33" i="32"/>
  <c r="Q33" i="32" s="1"/>
  <c r="D38" i="32"/>
  <c r="Q38" i="32" s="1"/>
  <c r="D54" i="32"/>
  <c r="Q54" i="32" s="1"/>
  <c r="D46" i="32"/>
  <c r="Q46" i="32" s="1"/>
  <c r="D42" i="32"/>
  <c r="Q42" i="32" s="1"/>
  <c r="W69" i="32"/>
  <c r="X69" i="32" s="1"/>
  <c r="W31" i="32"/>
  <c r="X31" i="32" s="1"/>
  <c r="W87" i="32"/>
  <c r="X87" i="32" s="1"/>
  <c r="W62" i="32"/>
  <c r="X62" i="32" s="1"/>
  <c r="W93" i="32"/>
  <c r="X93" i="32" s="1"/>
  <c r="W68" i="32"/>
  <c r="X68" i="32" s="1"/>
  <c r="W28" i="32"/>
  <c r="X28" i="32" s="1"/>
  <c r="W38" i="32"/>
  <c r="X38" i="32" s="1"/>
  <c r="W85" i="32"/>
  <c r="X85" i="32" s="1"/>
  <c r="W47" i="32"/>
  <c r="X47" i="32" s="1"/>
  <c r="V85" i="21"/>
  <c r="V69" i="21"/>
  <c r="V87" i="21"/>
  <c r="I73" i="21"/>
  <c r="K73" i="21" s="1"/>
  <c r="Q73" i="21" s="1"/>
  <c r="I68" i="21"/>
  <c r="K68" i="21" s="1"/>
  <c r="Q68" i="21" s="1"/>
  <c r="I67" i="21"/>
  <c r="K67" i="21" s="1"/>
  <c r="Q67" i="21" s="1"/>
  <c r="I66" i="21"/>
  <c r="K66" i="21" s="1"/>
  <c r="Q66" i="21" s="1"/>
  <c r="V66" i="27"/>
  <c r="V34" i="27"/>
  <c r="V45" i="27"/>
  <c r="V70" i="27"/>
  <c r="I62" i="27"/>
  <c r="K62" i="27" s="1"/>
  <c r="Q62" i="27" s="1"/>
  <c r="V35" i="30"/>
  <c r="I75" i="30"/>
  <c r="I88" i="30"/>
  <c r="V43" i="30"/>
  <c r="V65" i="30"/>
  <c r="V77" i="31"/>
  <c r="I63" i="31"/>
  <c r="K63" i="31" s="1"/>
  <c r="Q63" i="31" s="1"/>
  <c r="V49" i="31"/>
  <c r="V45" i="31"/>
  <c r="V41" i="31"/>
  <c r="W59" i="32"/>
  <c r="X59" i="32" s="1"/>
  <c r="V78" i="31"/>
  <c r="D50" i="32"/>
  <c r="Q50" i="32" s="1"/>
  <c r="D86" i="27"/>
  <c r="D71" i="27"/>
  <c r="D82" i="27"/>
  <c r="D78" i="27"/>
  <c r="I78" i="27"/>
  <c r="I87" i="27"/>
  <c r="I90" i="27"/>
  <c r="I76" i="27"/>
  <c r="I60" i="27"/>
  <c r="K60" i="27" s="1"/>
  <c r="Q60" i="27" s="1"/>
  <c r="I70" i="27"/>
  <c r="I71" i="27"/>
  <c r="D74" i="27"/>
  <c r="D88" i="27"/>
  <c r="I63" i="27"/>
  <c r="K63" i="27" s="1"/>
  <c r="Q63" i="27" s="1"/>
  <c r="I83" i="27"/>
  <c r="I84" i="27"/>
  <c r="I64" i="27"/>
  <c r="K64" i="27" s="1"/>
  <c r="Q64" i="27" s="1"/>
  <c r="I69" i="27"/>
  <c r="K69" i="27" s="1"/>
  <c r="Q69" i="27" s="1"/>
  <c r="I59" i="27"/>
  <c r="K59" i="27" s="1"/>
  <c r="Q59" i="27" s="1"/>
  <c r="I82" i="27"/>
  <c r="I75" i="27"/>
  <c r="I72" i="27"/>
  <c r="I81" i="27"/>
  <c r="I61" i="27"/>
  <c r="K61" i="27" s="1"/>
  <c r="Q61" i="27" s="1"/>
  <c r="V30" i="27"/>
  <c r="V61" i="27"/>
  <c r="V81" i="27"/>
  <c r="V63" i="27"/>
  <c r="V82" i="27"/>
  <c r="V83" i="27"/>
  <c r="V84" i="27"/>
  <c r="V68" i="27"/>
  <c r="V53" i="27"/>
  <c r="V67" i="27"/>
  <c r="V51" i="27"/>
  <c r="V47" i="27"/>
  <c r="V43" i="27"/>
  <c r="V38" i="27"/>
  <c r="V86" i="27"/>
  <c r="V88" i="27"/>
  <c r="V64" i="27"/>
  <c r="V65" i="27"/>
  <c r="V52" i="27"/>
  <c r="V46" i="27"/>
  <c r="V41" i="27"/>
  <c r="V36" i="27"/>
  <c r="V78" i="27"/>
  <c r="V79" i="27"/>
  <c r="V76" i="27"/>
  <c r="V54" i="27"/>
  <c r="V62" i="27"/>
  <c r="V49" i="27"/>
  <c r="V44" i="27"/>
  <c r="V40" i="27"/>
  <c r="V93" i="27"/>
  <c r="V77" i="21"/>
  <c r="V61" i="21"/>
  <c r="V71" i="21"/>
  <c r="V74" i="21"/>
  <c r="I61" i="21"/>
  <c r="K61" i="21" s="1"/>
  <c r="Q61" i="21" s="1"/>
  <c r="I84" i="21"/>
  <c r="I83" i="21"/>
  <c r="I82" i="21"/>
  <c r="V74" i="27"/>
  <c r="V50" i="27"/>
  <c r="V60" i="27"/>
  <c r="V87" i="27"/>
  <c r="I65" i="27"/>
  <c r="K65" i="27" s="1"/>
  <c r="Q65" i="27" s="1"/>
  <c r="I85" i="27"/>
  <c r="I79" i="27"/>
  <c r="I74" i="27"/>
  <c r="V27" i="30"/>
  <c r="I85" i="30"/>
  <c r="V51" i="30"/>
  <c r="V72" i="30"/>
  <c r="V74" i="30"/>
  <c r="V81" i="30"/>
  <c r="V51" i="31"/>
  <c r="V47" i="31"/>
  <c r="V43" i="31"/>
  <c r="V72" i="31"/>
  <c r="I64" i="31"/>
  <c r="K64" i="31" s="1"/>
  <c r="Q64" i="31" s="1"/>
  <c r="G79" i="38"/>
  <c r="G68" i="38"/>
  <c r="G69" i="38"/>
  <c r="G83" i="38"/>
  <c r="G65" i="38"/>
  <c r="G87" i="38"/>
  <c r="G71" i="38"/>
  <c r="G84" i="38"/>
  <c r="G66" i="38"/>
  <c r="G85" i="38"/>
  <c r="G82" i="38"/>
  <c r="G75" i="38"/>
  <c r="G88" i="38"/>
  <c r="G76" i="38"/>
  <c r="G70" i="38"/>
  <c r="G67" i="38"/>
  <c r="G63" i="38"/>
  <c r="G80" i="38"/>
  <c r="G78" i="38"/>
  <c r="G73" i="38"/>
  <c r="D39" i="38"/>
  <c r="Q39" i="38" s="1"/>
  <c r="D50" i="38"/>
  <c r="Q50" i="38" s="1"/>
  <c r="D42" i="38"/>
  <c r="Q42" i="38" s="1"/>
  <c r="D31" i="38"/>
  <c r="Q31" i="38" s="1"/>
  <c r="D53" i="38"/>
  <c r="Q53" i="38" s="1"/>
  <c r="W66" i="38"/>
  <c r="X66" i="38" s="1"/>
  <c r="W69" i="38"/>
  <c r="X69" i="38" s="1"/>
  <c r="W45" i="38"/>
  <c r="X45" i="38" s="1"/>
  <c r="W60" i="38"/>
  <c r="X60" i="38" s="1"/>
  <c r="W31" i="38"/>
  <c r="X31" i="38" s="1"/>
  <c r="W79" i="38"/>
  <c r="X79" i="38" s="1"/>
  <c r="W49" i="38"/>
  <c r="X49" i="38" s="1"/>
  <c r="W33" i="38"/>
  <c r="X33" i="38" s="1"/>
  <c r="W72" i="38"/>
  <c r="X72" i="38" s="1"/>
  <c r="W77" i="38"/>
  <c r="X77" i="38" s="1"/>
  <c r="W36" i="38"/>
  <c r="X36" i="38" s="1"/>
  <c r="W52" i="29"/>
  <c r="X52" i="29" s="1"/>
  <c r="W48" i="29"/>
  <c r="X48" i="29" s="1"/>
  <c r="W43" i="29"/>
  <c r="X43" i="29" s="1"/>
  <c r="W40" i="29"/>
  <c r="X40" i="29" s="1"/>
  <c r="W37" i="29"/>
  <c r="X37" i="29" s="1"/>
  <c r="W30" i="29"/>
  <c r="X30" i="29" s="1"/>
  <c r="W25" i="29"/>
  <c r="X25" i="29" s="1"/>
  <c r="W61" i="29"/>
  <c r="X61" i="29" s="1"/>
  <c r="W69" i="29"/>
  <c r="X69" i="29" s="1"/>
  <c r="W66" i="29"/>
  <c r="X66" i="29" s="1"/>
  <c r="W53" i="29"/>
  <c r="X53" i="29" s="1"/>
  <c r="W44" i="35"/>
  <c r="X44" i="35" s="1"/>
  <c r="W29" i="36"/>
  <c r="X29" i="36" s="1"/>
  <c r="W53" i="36"/>
  <c r="X53" i="36" s="1"/>
  <c r="W40" i="36"/>
  <c r="X40" i="36" s="1"/>
  <c r="W50" i="36"/>
  <c r="X50" i="36" s="1"/>
  <c r="W79" i="36"/>
  <c r="X79" i="36" s="1"/>
  <c r="W64" i="36"/>
  <c r="X64" i="36" s="1"/>
  <c r="W47" i="38"/>
  <c r="X47" i="38" s="1"/>
  <c r="W61" i="38"/>
  <c r="X61" i="38" s="1"/>
  <c r="D93" i="38"/>
  <c r="G77" i="38"/>
  <c r="D45" i="38"/>
  <c r="Q45" i="38" s="1"/>
  <c r="W64" i="29"/>
  <c r="X64" i="29" s="1"/>
  <c r="W87" i="29"/>
  <c r="X87" i="29" s="1"/>
  <c r="W60" i="29"/>
  <c r="X60" i="29" s="1"/>
  <c r="W84" i="29"/>
  <c r="X84" i="29" s="1"/>
  <c r="W85" i="29"/>
  <c r="X85" i="29" s="1"/>
  <c r="W33" i="29"/>
  <c r="X33" i="29" s="1"/>
  <c r="W74" i="29"/>
  <c r="X74" i="29" s="1"/>
  <c r="W74" i="34"/>
  <c r="X74" i="34" s="1"/>
  <c r="W60" i="34"/>
  <c r="X60" i="34" s="1"/>
  <c r="W48" i="34"/>
  <c r="X48" i="34" s="1"/>
  <c r="W50" i="34"/>
  <c r="X50" i="34" s="1"/>
  <c r="W73" i="34"/>
  <c r="X73" i="34" s="1"/>
  <c r="W63" i="34"/>
  <c r="X63" i="34" s="1"/>
  <c r="W68" i="34"/>
  <c r="X68" i="34" s="1"/>
  <c r="W62" i="34"/>
  <c r="X62" i="34" s="1"/>
  <c r="W38" i="34"/>
  <c r="X38" i="34" s="1"/>
  <c r="W48" i="35"/>
  <c r="X48" i="35" s="1"/>
  <c r="G79" i="36"/>
  <c r="G84" i="36"/>
  <c r="G73" i="36"/>
  <c r="G78" i="36"/>
  <c r="G61" i="36"/>
  <c r="G72" i="36"/>
  <c r="G82" i="36"/>
  <c r="G85" i="36"/>
  <c r="G69" i="36"/>
  <c r="G62" i="36"/>
  <c r="G80" i="36"/>
  <c r="G67" i="36"/>
  <c r="G65" i="36"/>
  <c r="D93" i="36"/>
  <c r="G86" i="36"/>
  <c r="G83" i="36"/>
  <c r="G76" i="36"/>
  <c r="G87" i="36"/>
  <c r="G88" i="36"/>
  <c r="D47" i="36"/>
  <c r="Q47" i="36" s="1"/>
  <c r="D45" i="36"/>
  <c r="Q45" i="36" s="1"/>
  <c r="D29" i="36"/>
  <c r="Q29" i="36" s="1"/>
  <c r="D42" i="36"/>
  <c r="Q42" i="36" s="1"/>
  <c r="D52" i="36"/>
  <c r="Q52" i="36" s="1"/>
  <c r="D51" i="36"/>
  <c r="Q51" i="36" s="1"/>
  <c r="D36" i="36"/>
  <c r="Q36" i="36" s="1"/>
  <c r="D35" i="36"/>
  <c r="Q35" i="36" s="1"/>
  <c r="D33" i="36"/>
  <c r="Q33" i="36" s="1"/>
  <c r="D46" i="36"/>
  <c r="Q46" i="36" s="1"/>
  <c r="D41" i="36"/>
  <c r="Q41" i="36" s="1"/>
  <c r="D43" i="36"/>
  <c r="Q43" i="36" s="1"/>
  <c r="D54" i="36"/>
  <c r="Q54" i="36" s="1"/>
  <c r="D40" i="36"/>
  <c r="Q40" i="36" s="1"/>
  <c r="W86" i="36"/>
  <c r="X86" i="36" s="1"/>
  <c r="W70" i="36"/>
  <c r="X70" i="36" s="1"/>
  <c r="W76" i="36"/>
  <c r="X76" i="36" s="1"/>
  <c r="W85" i="36"/>
  <c r="X85" i="36" s="1"/>
  <c r="W87" i="36"/>
  <c r="X87" i="36" s="1"/>
  <c r="W62" i="36"/>
  <c r="X62" i="36" s="1"/>
  <c r="W51" i="36"/>
  <c r="X51" i="36" s="1"/>
  <c r="W47" i="36"/>
  <c r="X47" i="36" s="1"/>
  <c r="W43" i="36"/>
  <c r="X43" i="36" s="1"/>
  <c r="W39" i="36"/>
  <c r="X39" i="36" s="1"/>
  <c r="W35" i="36"/>
  <c r="X35" i="36" s="1"/>
  <c r="W32" i="36"/>
  <c r="X32" i="36" s="1"/>
  <c r="W28" i="36"/>
  <c r="X28" i="36" s="1"/>
  <c r="W93" i="36"/>
  <c r="X93" i="36" s="1"/>
  <c r="W82" i="36"/>
  <c r="X82" i="36" s="1"/>
  <c r="W80" i="36"/>
  <c r="X80" i="36" s="1"/>
  <c r="W81" i="36"/>
  <c r="X81" i="36" s="1"/>
  <c r="W65" i="36"/>
  <c r="X65" i="36" s="1"/>
  <c r="W75" i="36"/>
  <c r="X75" i="36" s="1"/>
  <c r="W59" i="36"/>
  <c r="X59" i="36" s="1"/>
  <c r="W49" i="36"/>
  <c r="X49" i="36" s="1"/>
  <c r="W44" i="36"/>
  <c r="X44" i="36" s="1"/>
  <c r="W38" i="36"/>
  <c r="X38" i="36" s="1"/>
  <c r="W34" i="36"/>
  <c r="X34" i="36" s="1"/>
  <c r="W27" i="36"/>
  <c r="X27" i="36" s="1"/>
  <c r="W74" i="36"/>
  <c r="X74" i="36" s="1"/>
  <c r="W88" i="36"/>
  <c r="X88" i="36" s="1"/>
  <c r="W68" i="36"/>
  <c r="X68" i="36" s="1"/>
  <c r="W73" i="36"/>
  <c r="X73" i="36" s="1"/>
  <c r="W83" i="36"/>
  <c r="X83" i="36" s="1"/>
  <c r="W67" i="36"/>
  <c r="X67" i="36" s="1"/>
  <c r="W52" i="36"/>
  <c r="X52" i="36" s="1"/>
  <c r="W46" i="36"/>
  <c r="X46" i="36" s="1"/>
  <c r="W41" i="36"/>
  <c r="X41" i="36" s="1"/>
  <c r="W36" i="36"/>
  <c r="X36" i="36" s="1"/>
  <c r="W60" i="36"/>
  <c r="X60" i="36" s="1"/>
  <c r="W25" i="36"/>
  <c r="X25" i="36" s="1"/>
  <c r="W30" i="36"/>
  <c r="X30" i="36" s="1"/>
  <c r="G87" i="39"/>
  <c r="G81" i="39"/>
  <c r="G86" i="39"/>
  <c r="G83" i="39"/>
  <c r="G90" i="39"/>
  <c r="G79" i="39"/>
  <c r="D93" i="39"/>
  <c r="W53" i="39"/>
  <c r="X53" i="39" s="1"/>
  <c r="W60" i="39"/>
  <c r="X60" i="39" s="1"/>
  <c r="W69" i="39"/>
  <c r="X69" i="39" s="1"/>
  <c r="W63" i="39"/>
  <c r="X63" i="39" s="1"/>
  <c r="W82" i="29"/>
  <c r="X82" i="29" s="1"/>
  <c r="W54" i="29"/>
  <c r="X54" i="29" s="1"/>
  <c r="W50" i="29"/>
  <c r="X50" i="29" s="1"/>
  <c r="W44" i="29"/>
  <c r="X44" i="29" s="1"/>
  <c r="W39" i="29"/>
  <c r="X39" i="29" s="1"/>
  <c r="W35" i="29"/>
  <c r="X35" i="29" s="1"/>
  <c r="W29" i="29"/>
  <c r="X29" i="29" s="1"/>
  <c r="W26" i="29"/>
  <c r="X26" i="29" s="1"/>
  <c r="W65" i="29"/>
  <c r="X65" i="29" s="1"/>
  <c r="W77" i="29"/>
  <c r="X77" i="29" s="1"/>
  <c r="W76" i="29"/>
  <c r="X76" i="29" s="1"/>
  <c r="W79" i="29"/>
  <c r="X79" i="29" s="1"/>
  <c r="W32" i="34"/>
  <c r="X32" i="34" s="1"/>
  <c r="W45" i="36"/>
  <c r="X45" i="36" s="1"/>
  <c r="W63" i="36"/>
  <c r="X63" i="36" s="1"/>
  <c r="W69" i="36"/>
  <c r="X69" i="36" s="1"/>
  <c r="W84" i="36"/>
  <c r="X84" i="36" s="1"/>
  <c r="G90" i="36"/>
  <c r="D54" i="38"/>
  <c r="Q54" i="38" s="1"/>
  <c r="W88" i="39"/>
  <c r="X88" i="39" s="1"/>
  <c r="G61" i="38"/>
  <c r="G77" i="39"/>
  <c r="D28" i="36"/>
  <c r="Q28" i="36" s="1"/>
  <c r="I81" i="11"/>
  <c r="K81" i="11" s="1"/>
  <c r="Q81" i="11" s="1"/>
  <c r="I59" i="11"/>
  <c r="K59" i="11" s="1"/>
  <c r="Q59" i="11" s="1"/>
  <c r="I69" i="11"/>
  <c r="K69" i="11" s="1"/>
  <c r="Q69" i="11" s="1"/>
  <c r="I73" i="11"/>
  <c r="K73" i="11" s="1"/>
  <c r="Q73" i="11" s="1"/>
  <c r="D87" i="11"/>
  <c r="I69" i="10"/>
  <c r="K69" i="10" s="1"/>
  <c r="Q69" i="10" s="1"/>
  <c r="I64" i="10"/>
  <c r="K64" i="10" s="1"/>
  <c r="Q64" i="10" s="1"/>
  <c r="V35" i="19"/>
  <c r="V42" i="19"/>
  <c r="V37" i="19"/>
  <c r="V26" i="19"/>
  <c r="G75" i="23"/>
  <c r="G78" i="23"/>
  <c r="G81" i="23"/>
  <c r="G80" i="23"/>
  <c r="G74" i="23"/>
  <c r="G86" i="23"/>
  <c r="D43" i="23"/>
  <c r="Q43" i="23" s="1"/>
  <c r="D52" i="23"/>
  <c r="Q52" i="23" s="1"/>
  <c r="D50" i="23"/>
  <c r="Q50" i="23" s="1"/>
  <c r="G90" i="24"/>
  <c r="G85" i="24"/>
  <c r="G73" i="24"/>
  <c r="G74" i="24"/>
  <c r="D46" i="24"/>
  <c r="Q46" i="24" s="1"/>
  <c r="D49" i="24"/>
  <c r="Q49" i="24" s="1"/>
  <c r="D39" i="24"/>
  <c r="Q39" i="24" s="1"/>
  <c r="D51" i="24"/>
  <c r="Q51" i="24" s="1"/>
  <c r="D41" i="24"/>
  <c r="Q41" i="24" s="1"/>
  <c r="D42" i="24"/>
  <c r="Q42" i="24" s="1"/>
  <c r="D43" i="24"/>
  <c r="Q43" i="24" s="1"/>
  <c r="D52" i="24"/>
  <c r="Q52" i="24" s="1"/>
  <c r="D48" i="24"/>
  <c r="Q48" i="24" s="1"/>
  <c r="D44" i="24"/>
  <c r="Q44" i="24" s="1"/>
  <c r="G80" i="25"/>
  <c r="G79" i="25"/>
  <c r="G85" i="25"/>
  <c r="G72" i="25"/>
  <c r="D52" i="25"/>
  <c r="Q52" i="25" s="1"/>
  <c r="D47" i="25"/>
  <c r="Q47" i="25" s="1"/>
  <c r="D48" i="25"/>
  <c r="Q48" i="25" s="1"/>
  <c r="D42" i="25"/>
  <c r="Q42" i="25" s="1"/>
  <c r="D46" i="25"/>
  <c r="Q46" i="25" s="1"/>
  <c r="D38" i="25"/>
  <c r="Q38" i="25" s="1"/>
  <c r="D51" i="25"/>
  <c r="Q51" i="25" s="1"/>
  <c r="D45" i="25"/>
  <c r="Q45" i="25" s="1"/>
  <c r="D53" i="25"/>
  <c r="Q53" i="25" s="1"/>
  <c r="D44" i="25"/>
  <c r="Q44" i="25" s="1"/>
  <c r="W86" i="25"/>
  <c r="X86" i="25" s="1"/>
  <c r="W43" i="25"/>
  <c r="X43" i="25" s="1"/>
  <c r="W51" i="25"/>
  <c r="X51" i="25" s="1"/>
  <c r="D90" i="37"/>
  <c r="D67" i="37"/>
  <c r="D75" i="37"/>
  <c r="I78" i="37"/>
  <c r="I66" i="37"/>
  <c r="W35" i="15"/>
  <c r="X35" i="15" s="1"/>
  <c r="W51" i="15"/>
  <c r="X51" i="15" s="1"/>
  <c r="W34" i="15"/>
  <c r="X34" i="15" s="1"/>
  <c r="W39" i="15"/>
  <c r="X39" i="15" s="1"/>
  <c r="W43" i="15"/>
  <c r="X43" i="15" s="1"/>
  <c r="D86" i="16"/>
  <c r="D87" i="16"/>
  <c r="D84" i="16"/>
  <c r="D83" i="16"/>
  <c r="V43" i="16"/>
  <c r="V34" i="16"/>
  <c r="V31" i="16"/>
  <c r="V41" i="16"/>
  <c r="V25" i="16"/>
  <c r="G75" i="22"/>
  <c r="G84" i="22"/>
  <c r="G81" i="22"/>
  <c r="G77" i="22"/>
  <c r="G82" i="22"/>
  <c r="G78" i="22"/>
  <c r="G86" i="22"/>
  <c r="D45" i="22"/>
  <c r="Q45" i="22" s="1"/>
  <c r="D52" i="22"/>
  <c r="Q52" i="22" s="1"/>
  <c r="D47" i="22"/>
  <c r="Q47" i="22" s="1"/>
  <c r="D51" i="22"/>
  <c r="Q51" i="22" s="1"/>
  <c r="D48" i="22"/>
  <c r="Q48" i="22" s="1"/>
  <c r="G86" i="17"/>
  <c r="G81" i="17"/>
  <c r="G83" i="17"/>
  <c r="D75" i="26"/>
  <c r="D81" i="26"/>
  <c r="D77" i="26"/>
  <c r="D85" i="26"/>
  <c r="D71" i="26"/>
  <c r="D76" i="26"/>
  <c r="D83" i="26"/>
  <c r="V79" i="26"/>
  <c r="V36" i="26"/>
  <c r="V45" i="26"/>
  <c r="V66" i="26"/>
  <c r="V59" i="26"/>
  <c r="V71" i="26"/>
  <c r="V30" i="26"/>
  <c r="V41" i="26"/>
  <c r="V74" i="26"/>
  <c r="V83" i="26"/>
  <c r="V27" i="26"/>
  <c r="V48" i="26"/>
  <c r="V82" i="26"/>
  <c r="V26" i="26"/>
  <c r="V43" i="26"/>
  <c r="V61" i="26"/>
  <c r="V75" i="26"/>
  <c r="V32" i="26"/>
  <c r="V44" i="26"/>
  <c r="V34" i="26"/>
  <c r="W79" i="16"/>
  <c r="X79" i="16" s="1"/>
  <c r="W38" i="16"/>
  <c r="X38" i="16" s="1"/>
  <c r="W47" i="16"/>
  <c r="X47" i="16" s="1"/>
  <c r="W62" i="16"/>
  <c r="X62" i="16" s="1"/>
  <c r="W36" i="16"/>
  <c r="X36" i="16" s="1"/>
  <c r="W83" i="16"/>
  <c r="X83" i="16" s="1"/>
  <c r="W45" i="16"/>
  <c r="X45" i="16" s="1"/>
  <c r="W67" i="16"/>
  <c r="X67" i="16" s="1"/>
  <c r="W50" i="16"/>
  <c r="X50" i="16" s="1"/>
  <c r="W28" i="16"/>
  <c r="X28" i="16" s="1"/>
  <c r="W34" i="16"/>
  <c r="X34" i="16" s="1"/>
  <c r="W87" i="16"/>
  <c r="X87" i="16" s="1"/>
  <c r="W26" i="16"/>
  <c r="X26" i="16" s="1"/>
  <c r="W49" i="16"/>
  <c r="X49" i="16" s="1"/>
  <c r="V71" i="20"/>
  <c r="V36" i="20"/>
  <c r="V63" i="20"/>
  <c r="V85" i="20"/>
  <c r="V40" i="20"/>
  <c r="W81" i="22"/>
  <c r="X81" i="22" s="1"/>
  <c r="W47" i="25"/>
  <c r="X47" i="25" s="1"/>
  <c r="W66" i="9"/>
  <c r="X66" i="9" s="1"/>
  <c r="D87" i="17"/>
  <c r="V63" i="29"/>
  <c r="V66" i="29"/>
  <c r="W44" i="39"/>
  <c r="X44" i="39" s="1"/>
  <c r="W86" i="38"/>
  <c r="X86" i="38" s="1"/>
  <c r="W93" i="38"/>
  <c r="X93" i="38" s="1"/>
  <c r="W82" i="38"/>
  <c r="X82" i="38" s="1"/>
  <c r="W84" i="38"/>
  <c r="X84" i="38" s="1"/>
  <c r="W76" i="38"/>
  <c r="X76" i="38" s="1"/>
  <c r="W75" i="38"/>
  <c r="X75" i="38" s="1"/>
  <c r="W67" i="38"/>
  <c r="X67" i="38" s="1"/>
  <c r="W59" i="38"/>
  <c r="X59" i="38" s="1"/>
  <c r="W43" i="38"/>
  <c r="X43" i="38" s="1"/>
  <c r="W41" i="38"/>
  <c r="X41" i="38" s="1"/>
  <c r="W39" i="38"/>
  <c r="X39" i="38" s="1"/>
  <c r="W37" i="38"/>
  <c r="X37" i="38" s="1"/>
  <c r="W53" i="38"/>
  <c r="X53" i="38" s="1"/>
  <c r="W26" i="38"/>
  <c r="X26" i="38" s="1"/>
  <c r="W28" i="38"/>
  <c r="X28" i="38" s="1"/>
  <c r="W71" i="38"/>
  <c r="X71" i="38" s="1"/>
  <c r="W63" i="38"/>
  <c r="X63" i="38" s="1"/>
  <c r="W81" i="38"/>
  <c r="X81" i="38" s="1"/>
  <c r="W73" i="38"/>
  <c r="X73" i="38" s="1"/>
  <c r="W65" i="38"/>
  <c r="X65" i="38" s="1"/>
  <c r="W87" i="38"/>
  <c r="X87" i="38" s="1"/>
  <c r="W52" i="38"/>
  <c r="X52" i="38" s="1"/>
  <c r="W50" i="38"/>
  <c r="X50" i="38" s="1"/>
  <c r="W48" i="38"/>
  <c r="X48" i="38" s="1"/>
  <c r="W46" i="38"/>
  <c r="X46" i="38" s="1"/>
  <c r="W35" i="38"/>
  <c r="X35" i="38" s="1"/>
  <c r="W68" i="38"/>
  <c r="X68" i="38" s="1"/>
  <c r="W30" i="38"/>
  <c r="X30" i="38" s="1"/>
  <c r="W32" i="38"/>
  <c r="X32" i="38" s="1"/>
  <c r="W74" i="38"/>
  <c r="X74" i="38" s="1"/>
  <c r="W88" i="38"/>
  <c r="X88" i="38" s="1"/>
  <c r="W83" i="38"/>
  <c r="X83" i="38" s="1"/>
  <c r="W62" i="38"/>
  <c r="X62" i="38" s="1"/>
  <c r="W44" i="38"/>
  <c r="X44" i="38" s="1"/>
  <c r="W40" i="38"/>
  <c r="X40" i="38" s="1"/>
  <c r="W25" i="38"/>
  <c r="X25" i="38" s="1"/>
  <c r="W64" i="38"/>
  <c r="X64" i="38" s="1"/>
  <c r="W80" i="38"/>
  <c r="X80" i="38" s="1"/>
  <c r="W70" i="38"/>
  <c r="X70" i="38" s="1"/>
  <c r="W54" i="38"/>
  <c r="X54" i="38" s="1"/>
  <c r="W42" i="38"/>
  <c r="X42" i="38" s="1"/>
  <c r="W38" i="38"/>
  <c r="X38" i="38" s="1"/>
  <c r="W27" i="38"/>
  <c r="X27" i="38" s="1"/>
  <c r="W81" i="27"/>
  <c r="X81" i="27" s="1"/>
  <c r="W59" i="27"/>
  <c r="X59" i="27" s="1"/>
  <c r="W46" i="27"/>
  <c r="X46" i="27" s="1"/>
  <c r="W38" i="27"/>
  <c r="X38" i="27" s="1"/>
  <c r="G73" i="28"/>
  <c r="G86" i="28"/>
  <c r="G78" i="28"/>
  <c r="G79" i="28"/>
  <c r="G84" i="28"/>
  <c r="G72" i="28"/>
  <c r="G80" i="28"/>
  <c r="G83" i="28"/>
  <c r="G82" i="28"/>
  <c r="G75" i="28"/>
  <c r="G85" i="28"/>
  <c r="G87" i="28"/>
  <c r="G74" i="28"/>
  <c r="D42" i="28"/>
  <c r="Q42" i="28" s="1"/>
  <c r="D50" i="28"/>
  <c r="Q50" i="28" s="1"/>
  <c r="D43" i="28"/>
  <c r="Q43" i="28" s="1"/>
  <c r="D51" i="28"/>
  <c r="Q51" i="28" s="1"/>
  <c r="D44" i="28"/>
  <c r="Q44" i="28" s="1"/>
  <c r="D52" i="28"/>
  <c r="Q52" i="28" s="1"/>
  <c r="D37" i="28"/>
  <c r="Q37" i="28" s="1"/>
  <c r="D38" i="28"/>
  <c r="Q38" i="28" s="1"/>
  <c r="D40" i="28"/>
  <c r="Q40" i="28" s="1"/>
  <c r="D47" i="28"/>
  <c r="Q47" i="28" s="1"/>
  <c r="D48" i="28"/>
  <c r="Q48" i="28" s="1"/>
  <c r="G74" i="29"/>
  <c r="G81" i="29"/>
  <c r="G75" i="29"/>
  <c r="G76" i="29"/>
  <c r="G86" i="29"/>
  <c r="D93" i="29"/>
  <c r="G90" i="29"/>
  <c r="D34" i="29"/>
  <c r="Q34" i="29" s="1"/>
  <c r="D52" i="29"/>
  <c r="Q52" i="29" s="1"/>
  <c r="D36" i="29"/>
  <c r="Q36" i="29" s="1"/>
  <c r="D53" i="29"/>
  <c r="Q53" i="29" s="1"/>
  <c r="D49" i="29"/>
  <c r="Q49" i="29" s="1"/>
  <c r="D35" i="29"/>
  <c r="Q35" i="29" s="1"/>
  <c r="D56" i="29"/>
  <c r="D48" i="29"/>
  <c r="Q48" i="29" s="1"/>
  <c r="D44" i="29"/>
  <c r="Q44" i="29" s="1"/>
  <c r="D38" i="29"/>
  <c r="Q38" i="29" s="1"/>
  <c r="D41" i="29"/>
  <c r="Q41" i="29" s="1"/>
  <c r="W93" i="29"/>
  <c r="X93" i="29" s="1"/>
  <c r="W63" i="29"/>
  <c r="X63" i="29" s="1"/>
  <c r="W83" i="29"/>
  <c r="X83" i="29" s="1"/>
  <c r="W71" i="29"/>
  <c r="X71" i="29" s="1"/>
  <c r="W68" i="29"/>
  <c r="X68" i="29" s="1"/>
  <c r="W80" i="29"/>
  <c r="X80" i="29" s="1"/>
  <c r="W72" i="29"/>
  <c r="X72" i="29" s="1"/>
  <c r="W81" i="29"/>
  <c r="X81" i="29" s="1"/>
  <c r="W73" i="29"/>
  <c r="X73" i="29" s="1"/>
  <c r="W32" i="29"/>
  <c r="X32" i="29" s="1"/>
  <c r="W34" i="29"/>
  <c r="X34" i="29" s="1"/>
  <c r="W36" i="29"/>
  <c r="X36" i="29" s="1"/>
  <c r="W38" i="29"/>
  <c r="X38" i="29" s="1"/>
  <c r="W47" i="29"/>
  <c r="X47" i="29" s="1"/>
  <c r="W49" i="29"/>
  <c r="X49" i="29" s="1"/>
  <c r="W51" i="29"/>
  <c r="X51" i="29" s="1"/>
  <c r="W67" i="29"/>
  <c r="X67" i="29" s="1"/>
  <c r="W78" i="29"/>
  <c r="X78" i="29" s="1"/>
  <c r="W47" i="31"/>
  <c r="X47" i="31" s="1"/>
  <c r="W45" i="31"/>
  <c r="X45" i="31" s="1"/>
  <c r="W43" i="31"/>
  <c r="X43" i="31" s="1"/>
  <c r="W41" i="31"/>
  <c r="X41" i="31" s="1"/>
  <c r="W34" i="31"/>
  <c r="X34" i="31" s="1"/>
  <c r="W36" i="31"/>
  <c r="X36" i="31" s="1"/>
  <c r="W38" i="31"/>
  <c r="X38" i="31" s="1"/>
  <c r="W46" i="31"/>
  <c r="X46" i="31" s="1"/>
  <c r="W44" i="31"/>
  <c r="X44" i="31" s="1"/>
  <c r="W42" i="31"/>
  <c r="X42" i="31" s="1"/>
  <c r="W40" i="31"/>
  <c r="X40" i="31" s="1"/>
  <c r="W33" i="31"/>
  <c r="X33" i="31" s="1"/>
  <c r="W35" i="31"/>
  <c r="X35" i="31" s="1"/>
  <c r="W37" i="31"/>
  <c r="X37" i="31" s="1"/>
  <c r="W39" i="31"/>
  <c r="X39" i="31" s="1"/>
  <c r="W40" i="32"/>
  <c r="X40" i="32" s="1"/>
  <c r="W53" i="32"/>
  <c r="X53" i="32" s="1"/>
  <c r="W52" i="32"/>
  <c r="X52" i="32" s="1"/>
  <c r="W80" i="32"/>
  <c r="X80" i="32" s="1"/>
  <c r="W64" i="32"/>
  <c r="X64" i="32" s="1"/>
  <c r="W81" i="32"/>
  <c r="X81" i="32" s="1"/>
  <c r="W65" i="32"/>
  <c r="X65" i="32" s="1"/>
  <c r="W83" i="32"/>
  <c r="X83" i="32" s="1"/>
  <c r="W71" i="32"/>
  <c r="X71" i="32" s="1"/>
  <c r="W25" i="32"/>
  <c r="X25" i="32" s="1"/>
  <c r="W32" i="32"/>
  <c r="X32" i="32" s="1"/>
  <c r="W42" i="32"/>
  <c r="X42" i="32" s="1"/>
  <c r="W66" i="32"/>
  <c r="X66" i="32" s="1"/>
  <c r="W82" i="32"/>
  <c r="X82" i="32" s="1"/>
  <c r="W35" i="32"/>
  <c r="X35" i="32" s="1"/>
  <c r="W51" i="32"/>
  <c r="X51" i="32" s="1"/>
  <c r="W44" i="32"/>
  <c r="X44" i="32" s="1"/>
  <c r="W36" i="32"/>
  <c r="X36" i="32" s="1"/>
  <c r="W45" i="32"/>
  <c r="X45" i="32" s="1"/>
  <c r="W41" i="32"/>
  <c r="X41" i="32" s="1"/>
  <c r="W88" i="32"/>
  <c r="X88" i="32" s="1"/>
  <c r="W76" i="32"/>
  <c r="X76" i="32" s="1"/>
  <c r="W60" i="32"/>
  <c r="X60" i="32" s="1"/>
  <c r="W77" i="32"/>
  <c r="X77" i="32" s="1"/>
  <c r="W61" i="32"/>
  <c r="X61" i="32" s="1"/>
  <c r="W79" i="32"/>
  <c r="X79" i="32" s="1"/>
  <c r="W67" i="32"/>
  <c r="X67" i="32" s="1"/>
  <c r="W26" i="32"/>
  <c r="X26" i="32" s="1"/>
  <c r="W29" i="32"/>
  <c r="X29" i="32" s="1"/>
  <c r="W33" i="32"/>
  <c r="X33" i="32" s="1"/>
  <c r="W46" i="32"/>
  <c r="X46" i="32" s="1"/>
  <c r="W70" i="32"/>
  <c r="X70" i="32" s="1"/>
  <c r="W86" i="32"/>
  <c r="X86" i="32" s="1"/>
  <c r="W39" i="32"/>
  <c r="X39" i="32" s="1"/>
  <c r="W37" i="32"/>
  <c r="X37" i="32" s="1"/>
  <c r="W48" i="32"/>
  <c r="X48" i="32" s="1"/>
  <c r="W84" i="32"/>
  <c r="X84" i="32" s="1"/>
  <c r="W54" i="32"/>
  <c r="X54" i="32" s="1"/>
  <c r="W63" i="32"/>
  <c r="X63" i="32" s="1"/>
  <c r="W30" i="32"/>
  <c r="X30" i="32" s="1"/>
  <c r="W50" i="32"/>
  <c r="X50" i="32" s="1"/>
  <c r="W72" i="32"/>
  <c r="X72" i="32" s="1"/>
  <c r="W73" i="32"/>
  <c r="X73" i="32" s="1"/>
  <c r="W75" i="32"/>
  <c r="X75" i="32" s="1"/>
  <c r="W27" i="32"/>
  <c r="X27" i="32" s="1"/>
  <c r="W34" i="32"/>
  <c r="X34" i="32" s="1"/>
  <c r="W74" i="32"/>
  <c r="X74" i="32" s="1"/>
  <c r="W43" i="32"/>
  <c r="X43" i="32" s="1"/>
  <c r="V36" i="33"/>
  <c r="V34" i="33"/>
  <c r="V85" i="33"/>
  <c r="V30" i="33"/>
  <c r="V47" i="33"/>
  <c r="V70" i="33"/>
  <c r="V35" i="33"/>
  <c r="V37" i="33"/>
  <c r="V28" i="33"/>
  <c r="V81" i="33"/>
  <c r="V31" i="33"/>
  <c r="V83" i="33"/>
  <c r="V84" i="33"/>
  <c r="V68" i="33"/>
  <c r="V53" i="33"/>
  <c r="V71" i="33"/>
  <c r="V78" i="33"/>
  <c r="V50" i="33"/>
  <c r="V73" i="33"/>
  <c r="V32" i="33"/>
  <c r="V33" i="33"/>
  <c r="V79" i="33"/>
  <c r="V80" i="33"/>
  <c r="V64" i="33"/>
  <c r="V69" i="33"/>
  <c r="V66" i="33"/>
  <c r="V48" i="33"/>
  <c r="V45" i="33"/>
  <c r="V65" i="33"/>
  <c r="V82" i="33"/>
  <c r="V46" i="33"/>
  <c r="V77" i="33"/>
  <c r="V25" i="33"/>
  <c r="V88" i="33"/>
  <c r="V54" i="33"/>
  <c r="V67" i="33"/>
  <c r="V87" i="33"/>
  <c r="V72" i="33"/>
  <c r="V74" i="33"/>
  <c r="V49" i="33"/>
  <c r="V86" i="33"/>
  <c r="V42" i="33"/>
  <c r="G87" i="34"/>
  <c r="G74" i="34"/>
  <c r="G86" i="34"/>
  <c r="G70" i="34"/>
  <c r="G73" i="34"/>
  <c r="G81" i="34"/>
  <c r="G83" i="34"/>
  <c r="G69" i="34"/>
  <c r="G82" i="34"/>
  <c r="G65" i="34"/>
  <c r="G71" i="34"/>
  <c r="G77" i="34"/>
  <c r="G68" i="34"/>
  <c r="G63" i="34"/>
  <c r="G79" i="34"/>
  <c r="G85" i="34"/>
  <c r="G78" i="34"/>
  <c r="G67" i="34"/>
  <c r="G90" i="34"/>
  <c r="D93" i="34"/>
  <c r="G80" i="34"/>
  <c r="G64" i="34"/>
  <c r="G76" i="34"/>
  <c r="G88" i="34"/>
  <c r="D38" i="34"/>
  <c r="Q38" i="34" s="1"/>
  <c r="D52" i="34"/>
  <c r="Q52" i="34" s="1"/>
  <c r="D36" i="34"/>
  <c r="Q36" i="34" s="1"/>
  <c r="D41" i="34"/>
  <c r="Q41" i="34" s="1"/>
  <c r="D50" i="34"/>
  <c r="Q50" i="34" s="1"/>
  <c r="D34" i="34"/>
  <c r="Q34" i="34" s="1"/>
  <c r="D33" i="34"/>
  <c r="Q33" i="34" s="1"/>
  <c r="D47" i="34"/>
  <c r="Q47" i="34" s="1"/>
  <c r="D31" i="34"/>
  <c r="Q31" i="34" s="1"/>
  <c r="D40" i="34"/>
  <c r="Q40" i="34" s="1"/>
  <c r="D45" i="34"/>
  <c r="Q45" i="34" s="1"/>
  <c r="D29" i="34"/>
  <c r="D32" i="34"/>
  <c r="Q32" i="34" s="1"/>
  <c r="D37" i="34"/>
  <c r="Q37" i="34" s="1"/>
  <c r="D30" i="34"/>
  <c r="Q30" i="34" s="1"/>
  <c r="D48" i="34"/>
  <c r="Q48" i="34" s="1"/>
  <c r="D56" i="34"/>
  <c r="D51" i="34"/>
  <c r="Q51" i="34" s="1"/>
  <c r="D44" i="34"/>
  <c r="Q44" i="34" s="1"/>
  <c r="D43" i="34"/>
  <c r="Q43" i="34" s="1"/>
  <c r="D46" i="34"/>
  <c r="Q46" i="34" s="1"/>
  <c r="D53" i="34"/>
  <c r="Q53" i="34" s="1"/>
  <c r="D39" i="34"/>
  <c r="Q39" i="34" s="1"/>
  <c r="W27" i="34"/>
  <c r="X27" i="34" s="1"/>
  <c r="W43" i="34"/>
  <c r="X43" i="34" s="1"/>
  <c r="W88" i="34"/>
  <c r="X88" i="34" s="1"/>
  <c r="W76" i="34"/>
  <c r="X76" i="34" s="1"/>
  <c r="W54" i="34"/>
  <c r="X54" i="34" s="1"/>
  <c r="W81" i="34"/>
  <c r="X81" i="34" s="1"/>
  <c r="W28" i="34"/>
  <c r="X28" i="34" s="1"/>
  <c r="W44" i="34"/>
  <c r="X44" i="34" s="1"/>
  <c r="W85" i="34"/>
  <c r="X85" i="34" s="1"/>
  <c r="W53" i="34"/>
  <c r="X53" i="34" s="1"/>
  <c r="W79" i="34"/>
  <c r="X79" i="34" s="1"/>
  <c r="W26" i="34"/>
  <c r="X26" i="34" s="1"/>
  <c r="W93" i="34"/>
  <c r="X93" i="34" s="1"/>
  <c r="W84" i="34"/>
  <c r="X84" i="34" s="1"/>
  <c r="W64" i="34"/>
  <c r="X64" i="34" s="1"/>
  <c r="W87" i="34"/>
  <c r="X87" i="34" s="1"/>
  <c r="W40" i="34"/>
  <c r="X40" i="34" s="1"/>
  <c r="W33" i="34"/>
  <c r="X33" i="34" s="1"/>
  <c r="W41" i="34"/>
  <c r="X41" i="34" s="1"/>
  <c r="W59" i="34"/>
  <c r="X59" i="34" s="1"/>
  <c r="W82" i="34"/>
  <c r="X82" i="34" s="1"/>
  <c r="W34" i="34"/>
  <c r="X34" i="34" s="1"/>
  <c r="W42" i="34"/>
  <c r="X42" i="34" s="1"/>
  <c r="W35" i="34"/>
  <c r="X35" i="34" s="1"/>
  <c r="W51" i="34"/>
  <c r="X51" i="34" s="1"/>
  <c r="W67" i="34"/>
  <c r="X67" i="34" s="1"/>
  <c r="W31" i="34"/>
  <c r="X31" i="34" s="1"/>
  <c r="W65" i="34"/>
  <c r="X65" i="34" s="1"/>
  <c r="W52" i="34"/>
  <c r="X52" i="34" s="1"/>
  <c r="W83" i="34"/>
  <c r="X83" i="34" s="1"/>
  <c r="W49" i="34"/>
  <c r="X49" i="34" s="1"/>
  <c r="W36" i="34"/>
  <c r="X36" i="34" s="1"/>
  <c r="W29" i="34"/>
  <c r="X29" i="34" s="1"/>
  <c r="W37" i="34"/>
  <c r="X37" i="34" s="1"/>
  <c r="W61" i="34"/>
  <c r="X61" i="34" s="1"/>
  <c r="W66" i="34"/>
  <c r="X66" i="34" s="1"/>
  <c r="W75" i="34"/>
  <c r="X75" i="34" s="1"/>
  <c r="D84" i="14"/>
  <c r="D87" i="14"/>
  <c r="V27" i="14"/>
  <c r="V44" i="14"/>
  <c r="V33" i="14"/>
  <c r="V42" i="14"/>
  <c r="V74" i="14"/>
  <c r="V70" i="14"/>
  <c r="V35" i="14"/>
  <c r="V48" i="14"/>
  <c r="V86" i="14"/>
  <c r="V39" i="14"/>
  <c r="V29" i="14"/>
  <c r="V51" i="14"/>
  <c r="V62" i="14"/>
  <c r="V31" i="14"/>
  <c r="D41" i="23"/>
  <c r="Q41" i="23" s="1"/>
  <c r="D56" i="23"/>
  <c r="D49" i="23"/>
  <c r="Q49" i="23" s="1"/>
  <c r="D44" i="23"/>
  <c r="Q44" i="23" s="1"/>
  <c r="D53" i="23"/>
  <c r="Q53" i="23" s="1"/>
  <c r="D40" i="23"/>
  <c r="Q40" i="23" s="1"/>
  <c r="D48" i="23"/>
  <c r="Q48" i="23" s="1"/>
  <c r="D47" i="23"/>
  <c r="Q47" i="23" s="1"/>
  <c r="D42" i="23"/>
  <c r="Q42" i="23" s="1"/>
  <c r="D51" i="23"/>
  <c r="Q51" i="23" s="1"/>
  <c r="S75" i="37"/>
  <c r="S83" i="37"/>
  <c r="S63" i="37"/>
  <c r="S80" i="37"/>
  <c r="S64" i="37"/>
  <c r="S73" i="37"/>
  <c r="W67" i="37"/>
  <c r="X67" i="37" s="1"/>
  <c r="S74" i="37"/>
  <c r="S60" i="37"/>
  <c r="S71" i="37"/>
  <c r="S79" i="37"/>
  <c r="T93" i="37"/>
  <c r="S76" i="37"/>
  <c r="S85" i="37"/>
  <c r="S69" i="37"/>
  <c r="S86" i="37"/>
  <c r="S70" i="37"/>
  <c r="S59" i="37"/>
  <c r="D61" i="37"/>
  <c r="I86" i="37"/>
  <c r="D85" i="37"/>
  <c r="D66" i="37"/>
  <c r="D69" i="37"/>
  <c r="D68" i="37"/>
  <c r="D88" i="37"/>
  <c r="D77" i="37"/>
  <c r="I59" i="37"/>
  <c r="K59" i="37" s="1"/>
  <c r="Q59" i="37" s="1"/>
  <c r="I87" i="37"/>
  <c r="I71" i="37"/>
  <c r="I88" i="37"/>
  <c r="I72" i="37"/>
  <c r="I85" i="37"/>
  <c r="I69" i="37"/>
  <c r="D86" i="37"/>
  <c r="D72" i="37"/>
  <c r="D65" i="37"/>
  <c r="D74" i="37"/>
  <c r="I83" i="37"/>
  <c r="I67" i="37"/>
  <c r="I84" i="37"/>
  <c r="I68" i="37"/>
  <c r="I81" i="37"/>
  <c r="I65" i="37"/>
  <c r="V28" i="37"/>
  <c r="V81" i="37"/>
  <c r="V40" i="37"/>
  <c r="V75" i="37"/>
  <c r="V72" i="37"/>
  <c r="V53" i="37"/>
  <c r="V35" i="37"/>
  <c r="V44" i="37"/>
  <c r="V50" i="37"/>
  <c r="V25" i="37"/>
  <c r="V85" i="37"/>
  <c r="V67" i="37"/>
  <c r="V68" i="37"/>
  <c r="V27" i="37"/>
  <c r="V39" i="37"/>
  <c r="V46" i="37"/>
  <c r="V51" i="37"/>
  <c r="D81" i="37"/>
  <c r="D82" i="37"/>
  <c r="W54" i="39"/>
  <c r="X54" i="39" s="1"/>
  <c r="W52" i="39"/>
  <c r="X52" i="39" s="1"/>
  <c r="W87" i="39"/>
  <c r="X87" i="39" s="1"/>
  <c r="W71" i="39"/>
  <c r="X71" i="39" s="1"/>
  <c r="W73" i="39"/>
  <c r="X73" i="39" s="1"/>
  <c r="W45" i="39"/>
  <c r="X45" i="39" s="1"/>
  <c r="D82" i="39"/>
  <c r="D83" i="39"/>
  <c r="I79" i="39"/>
  <c r="I63" i="39"/>
  <c r="K63" i="39" s="1"/>
  <c r="Q63" i="39" s="1"/>
  <c r="I84" i="39"/>
  <c r="I68" i="39"/>
  <c r="K68" i="39" s="1"/>
  <c r="Q68" i="39" s="1"/>
  <c r="D88" i="39"/>
  <c r="I74" i="39"/>
  <c r="K74" i="39" s="1"/>
  <c r="Q74" i="39" s="1"/>
  <c r="I69" i="39"/>
  <c r="I85" i="39"/>
  <c r="I75" i="39"/>
  <c r="K75" i="39" s="1"/>
  <c r="Q75" i="39" s="1"/>
  <c r="I59" i="39"/>
  <c r="K59" i="39" s="1"/>
  <c r="Q59" i="39" s="1"/>
  <c r="I80" i="39"/>
  <c r="I64" i="39"/>
  <c r="K64" i="39" s="1"/>
  <c r="Q64" i="39" s="1"/>
  <c r="I86" i="39"/>
  <c r="I70" i="39"/>
  <c r="K70" i="39" s="1"/>
  <c r="Q70" i="39" s="1"/>
  <c r="I73" i="39"/>
  <c r="K73" i="39" s="1"/>
  <c r="Q73" i="39" s="1"/>
  <c r="V63" i="39"/>
  <c r="V26" i="39"/>
  <c r="V80" i="39"/>
  <c r="V70" i="39"/>
  <c r="V30" i="39"/>
  <c r="G74" i="26"/>
  <c r="G87" i="26"/>
  <c r="G72" i="26"/>
  <c r="G80" i="26"/>
  <c r="G71" i="26"/>
  <c r="D45" i="26"/>
  <c r="Q45" i="26" s="1"/>
  <c r="D39" i="26"/>
  <c r="Q39" i="26" s="1"/>
  <c r="D43" i="26"/>
  <c r="Q43" i="26" s="1"/>
  <c r="D46" i="26"/>
  <c r="Q46" i="26" s="1"/>
  <c r="G75" i="27"/>
  <c r="G78" i="27"/>
  <c r="G85" i="27"/>
  <c r="G86" i="27"/>
  <c r="D48" i="27"/>
  <c r="Q48" i="27" s="1"/>
  <c r="D41" i="27"/>
  <c r="Q41" i="27" s="1"/>
  <c r="G74" i="31"/>
  <c r="G67" i="31"/>
  <c r="G79" i="31"/>
  <c r="G69" i="31"/>
  <c r="D46" i="31"/>
  <c r="Q46" i="31" s="1"/>
  <c r="D40" i="31"/>
  <c r="Q40" i="31" s="1"/>
  <c r="D48" i="31"/>
  <c r="Q48" i="31" s="1"/>
  <c r="D32" i="31"/>
  <c r="Q32" i="31" s="1"/>
  <c r="D51" i="31"/>
  <c r="Q51" i="31" s="1"/>
  <c r="W60" i="31"/>
  <c r="X60" i="31" s="1"/>
  <c r="W63" i="31"/>
  <c r="X63" i="31" s="1"/>
  <c r="W74" i="31"/>
  <c r="X74" i="31" s="1"/>
  <c r="G75" i="33"/>
  <c r="G73" i="33"/>
  <c r="G84" i="33"/>
  <c r="G87" i="33"/>
  <c r="G71" i="33"/>
  <c r="G70" i="33"/>
  <c r="G76" i="33"/>
  <c r="G85" i="33"/>
  <c r="W42" i="33"/>
  <c r="X42" i="33" s="1"/>
  <c r="D72" i="36"/>
  <c r="D88" i="36"/>
  <c r="I86" i="36"/>
  <c r="D85" i="36"/>
  <c r="V81" i="36"/>
  <c r="V86" i="36"/>
  <c r="V77" i="36"/>
  <c r="K62" i="33"/>
  <c r="Q62" i="33" s="1"/>
  <c r="D84" i="19"/>
  <c r="D83" i="19"/>
  <c r="V34" i="19"/>
  <c r="V30" i="19"/>
  <c r="V85" i="19"/>
  <c r="G80" i="21"/>
  <c r="G79" i="21"/>
  <c r="G76" i="21"/>
  <c r="G86" i="21"/>
  <c r="G87" i="21"/>
  <c r="G83" i="21"/>
  <c r="G77" i="21"/>
  <c r="D42" i="21"/>
  <c r="Q42" i="21" s="1"/>
  <c r="D53" i="21"/>
  <c r="Q53" i="21" s="1"/>
  <c r="D47" i="21"/>
  <c r="Q47" i="21" s="1"/>
  <c r="D48" i="21"/>
  <c r="Q48" i="21" s="1"/>
  <c r="D50" i="21"/>
  <c r="Q50" i="21" s="1"/>
  <c r="D45" i="21"/>
  <c r="Q45" i="21" s="1"/>
  <c r="D52" i="21"/>
  <c r="Q52" i="21" s="1"/>
  <c r="W81" i="21"/>
  <c r="X81" i="21" s="1"/>
  <c r="V32" i="22"/>
  <c r="V36" i="22"/>
  <c r="V65" i="22"/>
  <c r="V46" i="22"/>
  <c r="V77" i="22"/>
  <c r="V45" i="22"/>
  <c r="V31" i="22"/>
  <c r="V62" i="22"/>
  <c r="V37" i="22"/>
  <c r="V69" i="22"/>
  <c r="V53" i="22"/>
  <c r="V33" i="22"/>
  <c r="V27" i="22"/>
  <c r="V49" i="22"/>
  <c r="V72" i="22"/>
  <c r="V42" i="22"/>
  <c r="V84" i="22"/>
  <c r="V51" i="22"/>
  <c r="V34" i="22"/>
  <c r="V64" i="22"/>
  <c r="V50" i="22"/>
  <c r="V30" i="22"/>
  <c r="V43" i="22"/>
  <c r="W75" i="24"/>
  <c r="X75" i="24" s="1"/>
  <c r="W79" i="24"/>
  <c r="X79" i="24" s="1"/>
  <c r="W63" i="24"/>
  <c r="X63" i="24" s="1"/>
  <c r="W67" i="24"/>
  <c r="X67" i="24" s="1"/>
  <c r="W71" i="24"/>
  <c r="X71" i="24" s="1"/>
  <c r="I70" i="11"/>
  <c r="K70" i="11" s="1"/>
  <c r="Q70" i="11" s="1"/>
  <c r="I86" i="11"/>
  <c r="V78" i="15"/>
  <c r="V66" i="15"/>
  <c r="V30" i="15"/>
  <c r="W35" i="16"/>
  <c r="X35" i="16" s="1"/>
  <c r="W51" i="16"/>
  <c r="X51" i="16" s="1"/>
  <c r="W52" i="16"/>
  <c r="X52" i="16" s="1"/>
  <c r="W48" i="16"/>
  <c r="X48" i="16" s="1"/>
  <c r="W42" i="16"/>
  <c r="X42" i="16" s="1"/>
  <c r="W46" i="16"/>
  <c r="X46" i="16" s="1"/>
  <c r="W31" i="16"/>
  <c r="X31" i="16" s="1"/>
  <c r="W40" i="16"/>
  <c r="X40" i="16" s="1"/>
  <c r="G87" i="17"/>
  <c r="G85" i="17"/>
  <c r="D56" i="17"/>
  <c r="D51" i="17"/>
  <c r="Q51" i="17" s="1"/>
  <c r="D47" i="17"/>
  <c r="Q47" i="17" s="1"/>
  <c r="V32" i="18"/>
  <c r="G85" i="20"/>
  <c r="G84" i="20"/>
  <c r="G83" i="20"/>
  <c r="G87" i="20"/>
  <c r="D51" i="20"/>
  <c r="Q51" i="20" s="1"/>
  <c r="D53" i="20"/>
  <c r="Q53" i="20" s="1"/>
  <c r="D46" i="20"/>
  <c r="Q46" i="20" s="1"/>
  <c r="D48" i="20"/>
  <c r="Q48" i="20" s="1"/>
  <c r="W86" i="20"/>
  <c r="X86" i="20" s="1"/>
  <c r="W64" i="20"/>
  <c r="X64" i="20" s="1"/>
  <c r="G79" i="35"/>
  <c r="G67" i="35"/>
  <c r="V83" i="11"/>
  <c r="V71" i="11"/>
  <c r="V46" i="11"/>
  <c r="V38" i="11"/>
  <c r="V26" i="11"/>
  <c r="V85" i="11"/>
  <c r="V80" i="11"/>
  <c r="V61" i="11"/>
  <c r="V44" i="11"/>
  <c r="V36" i="11"/>
  <c r="V30" i="11"/>
  <c r="I74" i="13"/>
  <c r="K74" i="13" s="1"/>
  <c r="Q74" i="13" s="1"/>
  <c r="D85" i="13"/>
  <c r="V44" i="13"/>
  <c r="V54" i="13"/>
  <c r="V46" i="13"/>
  <c r="V29" i="13"/>
  <c r="W37" i="15"/>
  <c r="X37" i="15" s="1"/>
  <c r="W42" i="15"/>
  <c r="X42" i="15" s="1"/>
  <c r="W50" i="15"/>
  <c r="X50" i="15" s="1"/>
  <c r="G86" i="16"/>
  <c r="G87" i="16"/>
  <c r="G82" i="16"/>
  <c r="D87" i="23"/>
  <c r="D77" i="23"/>
  <c r="D74" i="23"/>
  <c r="D78" i="23"/>
  <c r="V27" i="16"/>
  <c r="D82" i="16"/>
  <c r="D46" i="19"/>
  <c r="Q46" i="19" s="1"/>
  <c r="D84" i="29"/>
  <c r="V61" i="29"/>
  <c r="D77" i="29"/>
  <c r="D78" i="29"/>
  <c r="D79" i="29"/>
  <c r="D80" i="29"/>
  <c r="D81" i="29"/>
  <c r="D82" i="29"/>
  <c r="D83" i="29"/>
  <c r="D88" i="31"/>
  <c r="W65" i="13"/>
  <c r="X65" i="13" s="1"/>
  <c r="W39" i="16"/>
  <c r="X39" i="16" s="1"/>
  <c r="V33" i="16"/>
  <c r="W77" i="22"/>
  <c r="X77" i="22" s="1"/>
  <c r="V39" i="26"/>
  <c r="V31" i="29"/>
  <c r="D48" i="30"/>
  <c r="Q48" i="30" s="1"/>
  <c r="D32" i="36"/>
  <c r="Q32" i="36" s="1"/>
  <c r="G66" i="36"/>
  <c r="G84" i="37"/>
  <c r="T53" i="28"/>
  <c r="D85" i="24"/>
  <c r="D87" i="24"/>
  <c r="D81" i="24"/>
  <c r="D80" i="24"/>
  <c r="D79" i="24"/>
  <c r="D78" i="24"/>
  <c r="D77" i="24"/>
  <c r="D86" i="24"/>
  <c r="D84" i="24"/>
  <c r="D73" i="24"/>
  <c r="I83" i="24"/>
  <c r="I67" i="24"/>
  <c r="K67" i="24" s="1"/>
  <c r="Q67" i="24" s="1"/>
  <c r="I90" i="24"/>
  <c r="I76" i="24"/>
  <c r="I86" i="24"/>
  <c r="I70" i="24"/>
  <c r="K70" i="24" s="1"/>
  <c r="Q70" i="24" s="1"/>
  <c r="D83" i="24"/>
  <c r="I75" i="24"/>
  <c r="I63" i="24"/>
  <c r="K63" i="24" s="1"/>
  <c r="Q63" i="24" s="1"/>
  <c r="I84" i="24"/>
  <c r="I68" i="24"/>
  <c r="K68" i="24" s="1"/>
  <c r="Q68" i="24" s="1"/>
  <c r="D90" i="24"/>
  <c r="I78" i="24"/>
  <c r="I66" i="24"/>
  <c r="K66" i="24" s="1"/>
  <c r="Q66" i="24" s="1"/>
  <c r="V29" i="24"/>
  <c r="V35" i="24"/>
  <c r="V38" i="24"/>
  <c r="V62" i="24"/>
  <c r="V43" i="24"/>
  <c r="V47" i="24"/>
  <c r="V51" i="24"/>
  <c r="V83" i="24"/>
  <c r="V67" i="24"/>
  <c r="V84" i="24"/>
  <c r="V68" i="24"/>
  <c r="V86" i="24"/>
  <c r="V61" i="24"/>
  <c r="V69" i="24"/>
  <c r="V77" i="24"/>
  <c r="V85" i="24"/>
  <c r="V30" i="24"/>
  <c r="V78" i="24"/>
  <c r="V41" i="24"/>
  <c r="V45" i="24"/>
  <c r="V49" i="24"/>
  <c r="V75" i="24"/>
  <c r="V59" i="24"/>
  <c r="V76" i="24"/>
  <c r="V60" i="24"/>
  <c r="V74" i="24"/>
  <c r="V65" i="24"/>
  <c r="V73" i="24"/>
  <c r="V81" i="24"/>
  <c r="Q93" i="17"/>
  <c r="K71" i="23"/>
  <c r="Q71" i="23" s="1"/>
  <c r="V93" i="24"/>
  <c r="I73" i="24"/>
  <c r="V64" i="24"/>
  <c r="V63" i="24"/>
  <c r="V46" i="24"/>
  <c r="I62" i="24"/>
  <c r="K62" i="24" s="1"/>
  <c r="Q62" i="24" s="1"/>
  <c r="D88" i="24"/>
  <c r="I80" i="24"/>
  <c r="I71" i="24"/>
  <c r="K71" i="24" s="1"/>
  <c r="Q71" i="24" s="1"/>
  <c r="D76" i="24"/>
  <c r="W66" i="10"/>
  <c r="X66" i="10" s="1"/>
  <c r="W87" i="10"/>
  <c r="X87" i="10" s="1"/>
  <c r="W67" i="10"/>
  <c r="X67" i="10" s="1"/>
  <c r="W88" i="10"/>
  <c r="X88" i="10" s="1"/>
  <c r="W53" i="10"/>
  <c r="X53" i="10" s="1"/>
  <c r="W85" i="10"/>
  <c r="X85" i="10" s="1"/>
  <c r="W49" i="10"/>
  <c r="X49" i="10" s="1"/>
  <c r="K63" i="23"/>
  <c r="Q63" i="23" s="1"/>
  <c r="G82" i="24"/>
  <c r="G80" i="24"/>
  <c r="D93" i="24"/>
  <c r="G88" i="24"/>
  <c r="G83" i="24"/>
  <c r="K83" i="11"/>
  <c r="Q83" i="11" s="1"/>
  <c r="I81" i="24"/>
  <c r="I65" i="24"/>
  <c r="K65" i="24" s="1"/>
  <c r="Q65" i="24" s="1"/>
  <c r="V82" i="24"/>
  <c r="V80" i="24"/>
  <c r="V79" i="24"/>
  <c r="V50" i="24"/>
  <c r="V42" i="24"/>
  <c r="I74" i="24"/>
  <c r="I64" i="24"/>
  <c r="K64" i="24" s="1"/>
  <c r="Q64" i="24" s="1"/>
  <c r="I59" i="24"/>
  <c r="K59" i="24" s="1"/>
  <c r="Q59" i="24" s="1"/>
  <c r="I87" i="24"/>
  <c r="V27" i="24"/>
  <c r="D49" i="16"/>
  <c r="Q49" i="16" s="1"/>
  <c r="D43" i="6"/>
  <c r="Q43" i="6" s="1"/>
  <c r="D55" i="6"/>
  <c r="Q55" i="6" s="1"/>
  <c r="D45" i="6"/>
  <c r="Q45" i="6" s="1"/>
  <c r="D46" i="6"/>
  <c r="Q46" i="6" s="1"/>
  <c r="D47" i="6"/>
  <c r="Q47" i="6" s="1"/>
  <c r="D48" i="6"/>
  <c r="Q48" i="6" s="1"/>
  <c r="D41" i="6"/>
  <c r="Q41" i="6" s="1"/>
  <c r="D42" i="6"/>
  <c r="Q42" i="6" s="1"/>
  <c r="D49" i="6"/>
  <c r="Q49" i="6" s="1"/>
  <c r="D50" i="6"/>
  <c r="Q50" i="6" s="1"/>
  <c r="I60" i="10"/>
  <c r="K60" i="10" s="1"/>
  <c r="Q60" i="10" s="1"/>
  <c r="I81" i="10"/>
  <c r="K81" i="10" s="1"/>
  <c r="Q81" i="10" s="1"/>
  <c r="I65" i="10"/>
  <c r="K65" i="10" s="1"/>
  <c r="Q65" i="10" s="1"/>
  <c r="I77" i="10"/>
  <c r="K77" i="10" s="1"/>
  <c r="Q77" i="10" s="1"/>
  <c r="I84" i="10"/>
  <c r="K84" i="10" s="1"/>
  <c r="Q84" i="10" s="1"/>
  <c r="D87" i="10"/>
  <c r="W60" i="19"/>
  <c r="X60" i="19" s="1"/>
  <c r="W49" i="19"/>
  <c r="X49" i="19" s="1"/>
  <c r="G84" i="26"/>
  <c r="G75" i="26"/>
  <c r="G85" i="26"/>
  <c r="G79" i="26"/>
  <c r="G86" i="26"/>
  <c r="G81" i="26"/>
  <c r="D53" i="26"/>
  <c r="Q53" i="26" s="1"/>
  <c r="D56" i="26"/>
  <c r="D49" i="26"/>
  <c r="Q49" i="26" s="1"/>
  <c r="D37" i="26"/>
  <c r="Q37" i="26" s="1"/>
  <c r="D40" i="26"/>
  <c r="Q40" i="26" s="1"/>
  <c r="D47" i="26"/>
  <c r="Q47" i="26" s="1"/>
  <c r="D41" i="26"/>
  <c r="Q41" i="26" s="1"/>
  <c r="D48" i="26"/>
  <c r="Q48" i="26" s="1"/>
  <c r="D52" i="26"/>
  <c r="Q52" i="26" s="1"/>
  <c r="D51" i="26"/>
  <c r="Q51" i="26" s="1"/>
  <c r="G76" i="27"/>
  <c r="G74" i="27"/>
  <c r="G73" i="27"/>
  <c r="D45" i="27"/>
  <c r="Q45" i="27" s="1"/>
  <c r="D51" i="27"/>
  <c r="Q51" i="27" s="1"/>
  <c r="W72" i="31"/>
  <c r="X72" i="31" s="1"/>
  <c r="W50" i="33"/>
  <c r="X50" i="33" s="1"/>
  <c r="W84" i="33"/>
  <c r="X84" i="33" s="1"/>
  <c r="W77" i="33"/>
  <c r="X77" i="33" s="1"/>
  <c r="W69" i="33"/>
  <c r="X69" i="33" s="1"/>
  <c r="W61" i="33"/>
  <c r="X61" i="33" s="1"/>
  <c r="W83" i="33"/>
  <c r="X83" i="33" s="1"/>
  <c r="W74" i="33"/>
  <c r="X74" i="33" s="1"/>
  <c r="W66" i="33"/>
  <c r="X66" i="33" s="1"/>
  <c r="W72" i="33"/>
  <c r="X72" i="33" s="1"/>
  <c r="W39" i="33"/>
  <c r="X39" i="33" s="1"/>
  <c r="W68" i="33"/>
  <c r="X68" i="33" s="1"/>
  <c r="W48" i="33"/>
  <c r="X48" i="33" s="1"/>
  <c r="W53" i="33"/>
  <c r="X53" i="33" s="1"/>
  <c r="D41" i="33"/>
  <c r="Q41" i="33" s="1"/>
  <c r="D48" i="33"/>
  <c r="Q48" i="33" s="1"/>
  <c r="D43" i="33"/>
  <c r="Q43" i="33" s="1"/>
  <c r="D31" i="33"/>
  <c r="Q31" i="33" s="1"/>
  <c r="D54" i="33"/>
  <c r="Q54" i="33" s="1"/>
  <c r="D35" i="33"/>
  <c r="Q35" i="33" s="1"/>
  <c r="D52" i="33"/>
  <c r="Q52" i="33" s="1"/>
  <c r="D33" i="33"/>
  <c r="Q33" i="33" s="1"/>
  <c r="D34" i="33"/>
  <c r="Q34" i="33" s="1"/>
  <c r="D49" i="33"/>
  <c r="Q49" i="33" s="1"/>
  <c r="W69" i="34"/>
  <c r="X69" i="34" s="1"/>
  <c r="W39" i="34"/>
  <c r="X39" i="34" s="1"/>
  <c r="W71" i="34"/>
  <c r="X71" i="34" s="1"/>
  <c r="W47" i="34"/>
  <c r="X47" i="34" s="1"/>
  <c r="W80" i="34"/>
  <c r="X80" i="34" s="1"/>
  <c r="W72" i="34"/>
  <c r="X72" i="34" s="1"/>
  <c r="W78" i="34"/>
  <c r="X78" i="34" s="1"/>
  <c r="W70" i="34"/>
  <c r="X70" i="34" s="1"/>
  <c r="W45" i="34"/>
  <c r="X45" i="34" s="1"/>
  <c r="W77" i="34"/>
  <c r="X77" i="34" s="1"/>
  <c r="W30" i="34"/>
  <c r="X30" i="34" s="1"/>
  <c r="W46" i="34"/>
  <c r="X46" i="34" s="1"/>
  <c r="D68" i="35"/>
  <c r="D86" i="35"/>
  <c r="D78" i="35"/>
  <c r="D85" i="35"/>
  <c r="D75" i="35"/>
  <c r="I60" i="35"/>
  <c r="K60" i="35" s="1"/>
  <c r="Q60" i="35" s="1"/>
  <c r="I66" i="35"/>
  <c r="D77" i="35"/>
  <c r="I70" i="35"/>
  <c r="D63" i="35"/>
  <c r="I83" i="35"/>
  <c r="I67" i="35"/>
  <c r="I88" i="35"/>
  <c r="I73" i="35"/>
  <c r="V78" i="10"/>
  <c r="V80" i="10"/>
  <c r="V46" i="10"/>
  <c r="V82" i="10"/>
  <c r="V88" i="10"/>
  <c r="V43" i="10"/>
  <c r="V25" i="10"/>
  <c r="V63" i="10"/>
  <c r="V51" i="10"/>
  <c r="D49" i="13"/>
  <c r="Q49" i="13" s="1"/>
  <c r="D51" i="13"/>
  <c r="Q51" i="13" s="1"/>
  <c r="D50" i="13"/>
  <c r="Q50" i="13" s="1"/>
  <c r="V25" i="19"/>
  <c r="V41" i="19"/>
  <c r="V33" i="19"/>
  <c r="V28" i="19"/>
  <c r="V46" i="19"/>
  <c r="V31" i="19"/>
  <c r="V27" i="19"/>
  <c r="V73" i="19"/>
  <c r="V38" i="19"/>
  <c r="V59" i="19"/>
  <c r="V39" i="19"/>
  <c r="V32" i="19"/>
  <c r="V81" i="19"/>
  <c r="V50" i="19"/>
  <c r="V36" i="19"/>
  <c r="D34" i="35"/>
  <c r="Q34" i="35" s="1"/>
  <c r="D35" i="35"/>
  <c r="Q35" i="35" s="1"/>
  <c r="D33" i="35"/>
  <c r="Q33" i="35" s="1"/>
  <c r="D56" i="35"/>
  <c r="D47" i="35"/>
  <c r="Q47" i="35" s="1"/>
  <c r="D36" i="35"/>
  <c r="Q36" i="35" s="1"/>
  <c r="D44" i="35"/>
  <c r="Q44" i="35" s="1"/>
  <c r="D30" i="35"/>
  <c r="Q30" i="35" s="1"/>
  <c r="D53" i="35"/>
  <c r="Q53" i="35" s="1"/>
  <c r="D50" i="35"/>
  <c r="Q50" i="35" s="1"/>
  <c r="D43" i="35"/>
  <c r="Q43" i="35" s="1"/>
  <c r="D86" i="6"/>
  <c r="D83" i="6"/>
  <c r="D86" i="11"/>
  <c r="I75" i="11"/>
  <c r="K75" i="11" s="1"/>
  <c r="Q75" i="11" s="1"/>
  <c r="I63" i="11"/>
  <c r="K63" i="11" s="1"/>
  <c r="Q63" i="11" s="1"/>
  <c r="I79" i="11"/>
  <c r="K79" i="11" s="1"/>
  <c r="Q79" i="11" s="1"/>
  <c r="I71" i="11"/>
  <c r="K71" i="11" s="1"/>
  <c r="Q71" i="11" s="1"/>
  <c r="I74" i="11"/>
  <c r="K74" i="11" s="1"/>
  <c r="Q74" i="11" s="1"/>
  <c r="W46" i="15"/>
  <c r="X46" i="15" s="1"/>
  <c r="W26" i="15"/>
  <c r="X26" i="15" s="1"/>
  <c r="W45" i="15"/>
  <c r="X45" i="15" s="1"/>
  <c r="W38" i="15"/>
  <c r="X38" i="15" s="1"/>
  <c r="G83" i="22"/>
  <c r="G88" i="22"/>
  <c r="G80" i="22"/>
  <c r="D53" i="22"/>
  <c r="Q53" i="22" s="1"/>
  <c r="D44" i="22"/>
  <c r="Q44" i="22" s="1"/>
  <c r="D50" i="22"/>
  <c r="Q50" i="22" s="1"/>
  <c r="G87" i="23"/>
  <c r="G84" i="23"/>
  <c r="V82" i="25"/>
  <c r="V41" i="25"/>
  <c r="V85" i="25"/>
  <c r="V48" i="25"/>
  <c r="V52" i="25"/>
  <c r="D86" i="20"/>
  <c r="D85" i="20"/>
  <c r="D84" i="20"/>
  <c r="D83" i="20"/>
  <c r="D81" i="20"/>
  <c r="D87" i="20"/>
  <c r="D82" i="20"/>
  <c r="V42" i="21"/>
  <c r="V31" i="21"/>
  <c r="V27" i="21"/>
  <c r="V43" i="21"/>
  <c r="V35" i="21"/>
  <c r="V28" i="21"/>
  <c r="D76" i="21"/>
  <c r="D77" i="21"/>
  <c r="D78" i="21"/>
  <c r="D78" i="38"/>
  <c r="D69" i="38"/>
  <c r="V34" i="32"/>
  <c r="V26" i="32"/>
  <c r="D67" i="36"/>
  <c r="D68" i="36"/>
  <c r="G80" i="39"/>
  <c r="G84" i="39"/>
  <c r="W64" i="6"/>
  <c r="X64" i="6" s="1"/>
  <c r="W75" i="9"/>
  <c r="X75" i="9" s="1"/>
  <c r="W93" i="11"/>
  <c r="X93" i="11" s="1"/>
  <c r="W73" i="13"/>
  <c r="X73" i="13" s="1"/>
  <c r="V46" i="14"/>
  <c r="V32" i="14"/>
  <c r="V28" i="14"/>
  <c r="V26" i="14"/>
  <c r="V78" i="14"/>
  <c r="V66" i="14"/>
  <c r="V25" i="14"/>
  <c r="V30" i="14"/>
  <c r="G84" i="18"/>
  <c r="G81" i="18"/>
  <c r="D50" i="18"/>
  <c r="Q50" i="18" s="1"/>
  <c r="D48" i="18"/>
  <c r="Q48" i="18" s="1"/>
  <c r="D46" i="18"/>
  <c r="Q46" i="18" s="1"/>
  <c r="D53" i="19"/>
  <c r="Q53" i="19" s="1"/>
  <c r="D54" i="19"/>
  <c r="Q54" i="19" s="1"/>
  <c r="G86" i="20"/>
  <c r="G80" i="20"/>
  <c r="G79" i="20"/>
  <c r="G81" i="20"/>
  <c r="V81" i="20"/>
  <c r="V77" i="20"/>
  <c r="V26" i="33"/>
  <c r="V43" i="33"/>
  <c r="G77" i="37"/>
  <c r="G69" i="37"/>
  <c r="G66" i="37"/>
  <c r="G63" i="37"/>
  <c r="D45" i="37"/>
  <c r="Q45" i="37" s="1"/>
  <c r="D54" i="37"/>
  <c r="Q54" i="37" s="1"/>
  <c r="D53" i="37"/>
  <c r="Q53" i="37" s="1"/>
  <c r="D27" i="37"/>
  <c r="Q27" i="37" s="1"/>
  <c r="D44" i="21"/>
  <c r="Q44" i="21" s="1"/>
  <c r="V85" i="26"/>
  <c r="V86" i="29"/>
  <c r="V62" i="29"/>
  <c r="V67" i="29"/>
  <c r="D73" i="29"/>
  <c r="D74" i="29"/>
  <c r="V74" i="29"/>
  <c r="G81" i="36"/>
  <c r="D64" i="37"/>
  <c r="K69" i="39"/>
  <c r="Q69" i="39" s="1"/>
  <c r="D51" i="21"/>
  <c r="Q51" i="21" s="1"/>
  <c r="V25" i="26"/>
  <c r="V47" i="26"/>
  <c r="V39" i="29"/>
  <c r="D36" i="30"/>
  <c r="Q36" i="30" s="1"/>
  <c r="D50" i="30"/>
  <c r="Q50" i="30" s="1"/>
  <c r="G63" i="36"/>
  <c r="W51" i="17"/>
  <c r="X51" i="17" s="1"/>
  <c r="W48" i="17"/>
  <c r="X48" i="17" s="1"/>
  <c r="W43" i="17"/>
  <c r="X43" i="17" s="1"/>
  <c r="W40" i="17"/>
  <c r="X40" i="17" s="1"/>
  <c r="W35" i="17"/>
  <c r="X35" i="17" s="1"/>
  <c r="W32" i="17"/>
  <c r="X32" i="17" s="1"/>
  <c r="W25" i="17"/>
  <c r="X25" i="17" s="1"/>
  <c r="W30" i="17"/>
  <c r="X30" i="17" s="1"/>
  <c r="K59" i="17"/>
  <c r="W84" i="18"/>
  <c r="X84" i="18" s="1"/>
  <c r="W69" i="18"/>
  <c r="X69" i="18" s="1"/>
  <c r="W79" i="18"/>
  <c r="X79" i="18" s="1"/>
  <c r="W72" i="18"/>
  <c r="X72" i="18" s="1"/>
  <c r="W75" i="18"/>
  <c r="X75" i="18" s="1"/>
  <c r="W62" i="18"/>
  <c r="X62" i="18" s="1"/>
  <c r="W50" i="18"/>
  <c r="X50" i="18" s="1"/>
  <c r="W47" i="18"/>
  <c r="X47" i="18" s="1"/>
  <c r="W42" i="18"/>
  <c r="X42" i="18" s="1"/>
  <c r="W39" i="18"/>
  <c r="X39" i="18" s="1"/>
  <c r="W27" i="18"/>
  <c r="X27" i="18" s="1"/>
  <c r="W32" i="18"/>
  <c r="X32" i="18" s="1"/>
  <c r="W35" i="18"/>
  <c r="X35" i="18" s="1"/>
  <c r="W76" i="18"/>
  <c r="X76" i="18" s="1"/>
  <c r="G81" i="19"/>
  <c r="G87" i="19"/>
  <c r="G86" i="19"/>
  <c r="G85" i="19"/>
  <c r="G80" i="19"/>
  <c r="G84" i="19"/>
  <c r="G82" i="19"/>
  <c r="G83" i="19"/>
  <c r="D93" i="19"/>
  <c r="V53" i="39"/>
  <c r="V62" i="39"/>
  <c r="V86" i="39"/>
  <c r="V47" i="39"/>
  <c r="V51" i="39"/>
  <c r="V75" i="39"/>
  <c r="V59" i="39"/>
  <c r="V76" i="39"/>
  <c r="V60" i="39"/>
  <c r="V66" i="39"/>
  <c r="V27" i="39"/>
  <c r="V31" i="39"/>
  <c r="V35" i="39"/>
  <c r="V39" i="39"/>
  <c r="V93" i="39"/>
  <c r="V78" i="39"/>
  <c r="V45" i="39"/>
  <c r="V49" i="39"/>
  <c r="V83" i="39"/>
  <c r="V67" i="39"/>
  <c r="V84" i="39"/>
  <c r="V68" i="39"/>
  <c r="V25" i="39"/>
  <c r="V29" i="39"/>
  <c r="V33" i="39"/>
  <c r="V37" i="39"/>
  <c r="V42" i="39"/>
  <c r="V74" i="39"/>
  <c r="V41" i="39"/>
  <c r="V48" i="39"/>
  <c r="V71" i="39"/>
  <c r="V72" i="39"/>
  <c r="V28" i="39"/>
  <c r="V36" i="39"/>
  <c r="V61" i="39"/>
  <c r="V69" i="39"/>
  <c r="V77" i="39"/>
  <c r="V85" i="39"/>
  <c r="V44" i="39"/>
  <c r="V43" i="39"/>
  <c r="V52" i="39"/>
  <c r="V87" i="39"/>
  <c r="V88" i="39"/>
  <c r="V54" i="39"/>
  <c r="V32" i="39"/>
  <c r="V40" i="39"/>
  <c r="V65" i="39"/>
  <c r="V73" i="39"/>
  <c r="V81" i="39"/>
  <c r="V64" i="39"/>
  <c r="V34" i="39"/>
  <c r="V82" i="39"/>
  <c r="V46" i="39"/>
  <c r="V79" i="39"/>
  <c r="V38" i="39"/>
  <c r="D85" i="19"/>
  <c r="D86" i="19"/>
  <c r="D81" i="19"/>
  <c r="D79" i="19"/>
  <c r="D80" i="19"/>
  <c r="D87" i="19"/>
  <c r="D90" i="19"/>
  <c r="D82" i="19"/>
  <c r="D48" i="39"/>
  <c r="Q48" i="39" s="1"/>
  <c r="D43" i="39"/>
  <c r="Q43" i="39" s="1"/>
  <c r="D50" i="39"/>
  <c r="Q50" i="39" s="1"/>
  <c r="D52" i="39"/>
  <c r="Q52" i="39" s="1"/>
  <c r="D53" i="39"/>
  <c r="Q53" i="39" s="1"/>
  <c r="D47" i="39"/>
  <c r="Q47" i="39" s="1"/>
  <c r="D54" i="39"/>
  <c r="Q54" i="39" s="1"/>
  <c r="D44" i="39"/>
  <c r="D51" i="39"/>
  <c r="Q51" i="39" s="1"/>
  <c r="D46" i="39"/>
  <c r="Q46" i="39" s="1"/>
  <c r="D56" i="39"/>
  <c r="D45" i="39"/>
  <c r="Q45" i="39" s="1"/>
  <c r="W84" i="39"/>
  <c r="X84" i="39" s="1"/>
  <c r="W64" i="39"/>
  <c r="X64" i="39" s="1"/>
  <c r="W77" i="39"/>
  <c r="X77" i="39" s="1"/>
  <c r="W65" i="39"/>
  <c r="X65" i="39" s="1"/>
  <c r="W86" i="39"/>
  <c r="X86" i="39" s="1"/>
  <c r="W78" i="39"/>
  <c r="X78" i="39" s="1"/>
  <c r="W70" i="39"/>
  <c r="X70" i="39" s="1"/>
  <c r="W62" i="39"/>
  <c r="X62" i="39" s="1"/>
  <c r="W51" i="39"/>
  <c r="X51" i="39" s="1"/>
  <c r="W46" i="39"/>
  <c r="X46" i="39" s="1"/>
  <c r="W43" i="39"/>
  <c r="X43" i="39" s="1"/>
  <c r="W30" i="39"/>
  <c r="X30" i="39" s="1"/>
  <c r="W80" i="39"/>
  <c r="X80" i="39" s="1"/>
  <c r="W68" i="39"/>
  <c r="X68" i="39" s="1"/>
  <c r="W81" i="39"/>
  <c r="X81" i="39" s="1"/>
  <c r="W61" i="39"/>
  <c r="X61" i="39" s="1"/>
  <c r="W82" i="39"/>
  <c r="X82" i="39" s="1"/>
  <c r="W74" i="39"/>
  <c r="X74" i="39" s="1"/>
  <c r="W66" i="39"/>
  <c r="X66" i="39" s="1"/>
  <c r="W50" i="39"/>
  <c r="X50" i="39" s="1"/>
  <c r="W47" i="39"/>
  <c r="X47" i="39" s="1"/>
  <c r="W42" i="39"/>
  <c r="X42" i="39" s="1"/>
  <c r="W26" i="39"/>
  <c r="X26" i="39" s="1"/>
  <c r="W32" i="39"/>
  <c r="X32" i="39" s="1"/>
  <c r="W38" i="39"/>
  <c r="X38" i="39" s="1"/>
  <c r="W29" i="39"/>
  <c r="X29" i="39" s="1"/>
  <c r="W33" i="39"/>
  <c r="X33" i="39" s="1"/>
  <c r="W72" i="39"/>
  <c r="X72" i="39" s="1"/>
  <c r="W85" i="39"/>
  <c r="X85" i="39" s="1"/>
  <c r="W48" i="39"/>
  <c r="X48" i="39" s="1"/>
  <c r="W41" i="39"/>
  <c r="X41" i="39" s="1"/>
  <c r="W31" i="39"/>
  <c r="X31" i="39" s="1"/>
  <c r="W34" i="39"/>
  <c r="X34" i="39" s="1"/>
  <c r="W75" i="39"/>
  <c r="X75" i="39" s="1"/>
  <c r="W93" i="39"/>
  <c r="X93" i="39" s="1"/>
  <c r="W27" i="39"/>
  <c r="X27" i="39" s="1"/>
  <c r="W36" i="39"/>
  <c r="X36" i="39" s="1"/>
  <c r="W67" i="39"/>
  <c r="X67" i="39" s="1"/>
  <c r="W76" i="39"/>
  <c r="X76" i="39" s="1"/>
  <c r="W49" i="39"/>
  <c r="X49" i="39" s="1"/>
  <c r="W25" i="39"/>
  <c r="X25" i="39" s="1"/>
  <c r="W28" i="39"/>
  <c r="X28" i="39" s="1"/>
  <c r="W37" i="39"/>
  <c r="X37" i="39" s="1"/>
  <c r="W40" i="39"/>
  <c r="X40" i="39" s="1"/>
  <c r="W83" i="39"/>
  <c r="X83" i="39" s="1"/>
  <c r="W35" i="39"/>
  <c r="X35" i="39" s="1"/>
  <c r="W59" i="39"/>
  <c r="X59" i="39" s="1"/>
  <c r="D49" i="39"/>
  <c r="Q49" i="39" s="1"/>
  <c r="V76" i="9"/>
  <c r="V66" i="9"/>
  <c r="W46" i="10"/>
  <c r="X46" i="10" s="1"/>
  <c r="W32" i="10"/>
  <c r="X32" i="10" s="1"/>
  <c r="G78" i="24"/>
  <c r="G79" i="24"/>
  <c r="G86" i="24"/>
  <c r="G77" i="24"/>
  <c r="G76" i="24"/>
  <c r="G87" i="27"/>
  <c r="G81" i="27"/>
  <c r="G72" i="27"/>
  <c r="G71" i="27"/>
  <c r="G70" i="27"/>
  <c r="G84" i="27"/>
  <c r="D42" i="27"/>
  <c r="Q42" i="27" s="1"/>
  <c r="D39" i="27"/>
  <c r="Q39" i="27" s="1"/>
  <c r="D49" i="27"/>
  <c r="Q49" i="27" s="1"/>
  <c r="D40" i="27"/>
  <c r="Q40" i="27" s="1"/>
  <c r="D46" i="27"/>
  <c r="Q46" i="27" s="1"/>
  <c r="D54" i="27"/>
  <c r="Q54" i="27" s="1"/>
  <c r="D36" i="27"/>
  <c r="Q36" i="27" s="1"/>
  <c r="D53" i="27"/>
  <c r="Q53" i="27" s="1"/>
  <c r="D44" i="27"/>
  <c r="Q44" i="27" s="1"/>
  <c r="V77" i="37"/>
  <c r="V69" i="37"/>
  <c r="V74" i="37"/>
  <c r="V73" i="37"/>
  <c r="V65" i="37"/>
  <c r="V36" i="37"/>
  <c r="V30" i="37"/>
  <c r="V86" i="37"/>
  <c r="V82" i="37"/>
  <c r="V32" i="37"/>
  <c r="V61" i="37"/>
  <c r="V38" i="37"/>
  <c r="V34" i="37"/>
  <c r="V87" i="37"/>
  <c r="V71" i="37"/>
  <c r="V84" i="37"/>
  <c r="V78" i="37"/>
  <c r="V79" i="37"/>
  <c r="V63" i="37"/>
  <c r="V76" i="37"/>
  <c r="V60" i="37"/>
  <c r="V29" i="37"/>
  <c r="V37" i="37"/>
  <c r="V45" i="37"/>
  <c r="V49" i="37"/>
  <c r="V93" i="37"/>
  <c r="W28" i="13"/>
  <c r="X28" i="13" s="1"/>
  <c r="W87" i="13"/>
  <c r="X87" i="13" s="1"/>
  <c r="W81" i="13"/>
  <c r="X81" i="13" s="1"/>
  <c r="W26" i="13"/>
  <c r="X26" i="13" s="1"/>
  <c r="W30" i="13"/>
  <c r="X30" i="13" s="1"/>
  <c r="W93" i="13"/>
  <c r="X93" i="13" s="1"/>
  <c r="G87" i="15"/>
  <c r="G85" i="15"/>
  <c r="D52" i="15"/>
  <c r="Q52" i="15" s="1"/>
  <c r="D56" i="15"/>
  <c r="D51" i="15"/>
  <c r="D84" i="27"/>
  <c r="D76" i="27"/>
  <c r="D72" i="27"/>
  <c r="D79" i="27"/>
  <c r="D90" i="27"/>
  <c r="D80" i="27"/>
  <c r="D73" i="27"/>
  <c r="D77" i="27"/>
  <c r="V32" i="27"/>
  <c r="V28" i="27"/>
  <c r="V27" i="27"/>
  <c r="V29" i="27"/>
  <c r="V71" i="27"/>
  <c r="V77" i="27"/>
  <c r="V85" i="27"/>
  <c r="V25" i="27"/>
  <c r="V26" i="27"/>
  <c r="T80" i="37"/>
  <c r="T65" i="37"/>
  <c r="G76" i="6"/>
  <c r="G79" i="6"/>
  <c r="G80" i="6"/>
  <c r="G82" i="6"/>
  <c r="G84" i="6"/>
  <c r="G85" i="6"/>
  <c r="G87" i="6"/>
  <c r="W60" i="11"/>
  <c r="X60" i="11" s="1"/>
  <c r="V39" i="13"/>
  <c r="V36" i="13"/>
  <c r="V42" i="13"/>
  <c r="V50" i="13"/>
  <c r="D86" i="14"/>
  <c r="D85" i="14"/>
  <c r="W48" i="15"/>
  <c r="X48" i="15" s="1"/>
  <c r="W40" i="15"/>
  <c r="X40" i="15" s="1"/>
  <c r="W44" i="15"/>
  <c r="X44" i="15" s="1"/>
  <c r="W41" i="15"/>
  <c r="X41" i="15" s="1"/>
  <c r="W49" i="15"/>
  <c r="X49" i="15" s="1"/>
  <c r="W53" i="15"/>
  <c r="X53" i="15" s="1"/>
  <c r="V63" i="16"/>
  <c r="V26" i="16"/>
  <c r="V65" i="16"/>
  <c r="V42" i="16"/>
  <c r="V30" i="16"/>
  <c r="V82" i="16"/>
  <c r="V39" i="17"/>
  <c r="V29" i="17"/>
  <c r="V40" i="17"/>
  <c r="V77" i="17"/>
  <c r="V34" i="17"/>
  <c r="V81" i="17"/>
  <c r="V66" i="17"/>
  <c r="V36" i="17"/>
  <c r="V85" i="18"/>
  <c r="V36" i="18"/>
  <c r="V30" i="18"/>
  <c r="V26" i="18"/>
  <c r="V37" i="18"/>
  <c r="V28" i="18"/>
  <c r="V25" i="18"/>
  <c r="V27" i="18"/>
  <c r="V34" i="18"/>
  <c r="D67" i="34"/>
  <c r="I66" i="34"/>
  <c r="I74" i="34"/>
  <c r="D73" i="34"/>
  <c r="D71" i="34"/>
  <c r="D87" i="34"/>
  <c r="V73" i="36"/>
  <c r="V70" i="36"/>
  <c r="V31" i="36"/>
  <c r="V36" i="36"/>
  <c r="V32" i="36"/>
  <c r="D53" i="13"/>
  <c r="Q53" i="13" s="1"/>
  <c r="D52" i="13"/>
  <c r="D56" i="13"/>
  <c r="D48" i="17"/>
  <c r="Q48" i="17" s="1"/>
  <c r="D49" i="17"/>
  <c r="Q49" i="17" s="1"/>
  <c r="D53" i="17"/>
  <c r="Q53" i="17" s="1"/>
  <c r="W62" i="19"/>
  <c r="X62" i="19" s="1"/>
  <c r="D45" i="20"/>
  <c r="Q45" i="20" s="1"/>
  <c r="D50" i="20"/>
  <c r="Q50" i="20" s="1"/>
  <c r="D52" i="20"/>
  <c r="Q52" i="20" s="1"/>
  <c r="V39" i="22"/>
  <c r="V81" i="22"/>
  <c r="G81" i="28"/>
  <c r="G77" i="28"/>
  <c r="G71" i="28"/>
  <c r="G70" i="28"/>
  <c r="D51" i="29"/>
  <c r="Q51" i="29" s="1"/>
  <c r="D40" i="29"/>
  <c r="Q40" i="29" s="1"/>
  <c r="D47" i="29"/>
  <c r="Q47" i="29" s="1"/>
  <c r="G87" i="31"/>
  <c r="G71" i="31"/>
  <c r="G70" i="31"/>
  <c r="G81" i="31"/>
  <c r="G66" i="31"/>
  <c r="G74" i="38"/>
  <c r="G81" i="38"/>
  <c r="G64" i="38"/>
  <c r="G60" i="38"/>
  <c r="G86" i="38"/>
  <c r="G62" i="38"/>
  <c r="D41" i="38"/>
  <c r="Q41" i="38" s="1"/>
  <c r="D44" i="38"/>
  <c r="Q44" i="38" s="1"/>
  <c r="D26" i="38"/>
  <c r="Q26" i="38" s="1"/>
  <c r="D47" i="38"/>
  <c r="Q47" i="38" s="1"/>
  <c r="D52" i="6"/>
  <c r="Q52" i="6" s="1"/>
  <c r="D51" i="6"/>
  <c r="Q51" i="6" s="1"/>
  <c r="D44" i="6"/>
  <c r="W68" i="6"/>
  <c r="X68" i="6" s="1"/>
  <c r="V29" i="10"/>
  <c r="V34" i="10"/>
  <c r="V40" i="10"/>
  <c r="V61" i="10"/>
  <c r="V67" i="10"/>
  <c r="V36" i="14"/>
  <c r="V40" i="14"/>
  <c r="V82" i="14"/>
  <c r="V29" i="19"/>
  <c r="V40" i="19"/>
  <c r="V77" i="19"/>
  <c r="V86" i="20"/>
  <c r="V78" i="20"/>
  <c r="I88" i="21"/>
  <c r="D82" i="21"/>
  <c r="D81" i="21"/>
  <c r="D80" i="21"/>
  <c r="D87" i="21"/>
  <c r="D84" i="21"/>
  <c r="D85" i="21"/>
  <c r="D86" i="21"/>
  <c r="V28" i="24"/>
  <c r="V37" i="24"/>
  <c r="D38" i="26"/>
  <c r="D50" i="26"/>
  <c r="Q50" i="26" s="1"/>
  <c r="D42" i="26"/>
  <c r="Q42" i="26" s="1"/>
  <c r="D87" i="32"/>
  <c r="I66" i="32"/>
  <c r="D65" i="32"/>
  <c r="D88" i="32"/>
  <c r="D72" i="32"/>
  <c r="V38" i="14"/>
  <c r="V50" i="14"/>
  <c r="W52" i="15"/>
  <c r="X52" i="15" s="1"/>
  <c r="D47" i="19"/>
  <c r="Q47" i="19" s="1"/>
  <c r="D48" i="19"/>
  <c r="Q48" i="19" s="1"/>
  <c r="D51" i="19"/>
  <c r="Q51" i="19" s="1"/>
  <c r="D52" i="19"/>
  <c r="Q52" i="19" s="1"/>
  <c r="D79" i="20"/>
  <c r="I65" i="20"/>
  <c r="K65" i="20" s="1"/>
  <c r="Q65" i="20" s="1"/>
  <c r="I78" i="20"/>
  <c r="D40" i="24"/>
  <c r="D53" i="24"/>
  <c r="Q53" i="24" s="1"/>
  <c r="K60" i="29"/>
  <c r="Q60" i="29" s="1"/>
  <c r="G79" i="30"/>
  <c r="G78" i="30"/>
  <c r="G77" i="30"/>
  <c r="D49" i="30"/>
  <c r="Q49" i="30" s="1"/>
  <c r="D44" i="30"/>
  <c r="Q44" i="30" s="1"/>
  <c r="D40" i="30"/>
  <c r="Q40" i="30" s="1"/>
  <c r="D34" i="30"/>
  <c r="Q34" i="30" s="1"/>
  <c r="D42" i="30"/>
  <c r="Q42" i="30" s="1"/>
  <c r="G86" i="35"/>
  <c r="G85" i="35"/>
  <c r="V36" i="21"/>
  <c r="G76" i="22"/>
  <c r="W93" i="23"/>
  <c r="X93" i="23" s="1"/>
  <c r="G79" i="23"/>
  <c r="D74" i="24"/>
  <c r="D75" i="24"/>
  <c r="V62" i="26"/>
  <c r="V47" i="29"/>
  <c r="V48" i="29"/>
  <c r="D70" i="29"/>
  <c r="D71" i="29"/>
  <c r="D37" i="33"/>
  <c r="Q37" i="33" s="1"/>
  <c r="D38" i="33"/>
  <c r="Q38" i="33" s="1"/>
  <c r="V38" i="33"/>
  <c r="V39" i="33"/>
  <c r="V51" i="33"/>
  <c r="G72" i="34"/>
  <c r="D39" i="35"/>
  <c r="D51" i="35"/>
  <c r="Q51" i="35" s="1"/>
  <c r="D44" i="37"/>
  <c r="Q44" i="37" s="1"/>
  <c r="G73" i="37"/>
  <c r="G79" i="22"/>
  <c r="G82" i="23"/>
  <c r="V42" i="26"/>
  <c r="V50" i="26"/>
  <c r="V67" i="26"/>
  <c r="V32" i="29"/>
  <c r="V40" i="29"/>
  <c r="D72" i="31"/>
  <c r="D61" i="36"/>
  <c r="I70" i="36"/>
  <c r="W54" i="28"/>
  <c r="X54" i="28" s="1"/>
  <c r="W60" i="28"/>
  <c r="X60" i="28" s="1"/>
  <c r="W45" i="28"/>
  <c r="X45" i="28" s="1"/>
  <c r="W80" i="28"/>
  <c r="X80" i="28" s="1"/>
  <c r="W81" i="28"/>
  <c r="X81" i="28" s="1"/>
  <c r="W65" i="28"/>
  <c r="X65" i="28" s="1"/>
  <c r="W83" i="28"/>
  <c r="X83" i="28" s="1"/>
  <c r="W75" i="28"/>
  <c r="X75" i="28" s="1"/>
  <c r="W72" i="28"/>
  <c r="X72" i="28" s="1"/>
  <c r="W26" i="28"/>
  <c r="X26" i="28" s="1"/>
  <c r="W38" i="28"/>
  <c r="X38" i="28" s="1"/>
  <c r="W74" i="28"/>
  <c r="X74" i="28" s="1"/>
  <c r="W82" i="28"/>
  <c r="X82" i="28" s="1"/>
  <c r="W33" i="28"/>
  <c r="X33" i="28" s="1"/>
  <c r="W49" i="28"/>
  <c r="X49" i="28" s="1"/>
  <c r="W76" i="28"/>
  <c r="X76" i="28" s="1"/>
  <c r="W73" i="28"/>
  <c r="X73" i="28" s="1"/>
  <c r="W87" i="28"/>
  <c r="X87" i="28" s="1"/>
  <c r="W79" i="28"/>
  <c r="X79" i="28" s="1"/>
  <c r="W66" i="28"/>
  <c r="X66" i="28" s="1"/>
  <c r="W30" i="28"/>
  <c r="X30" i="28" s="1"/>
  <c r="W50" i="28"/>
  <c r="X50" i="28" s="1"/>
  <c r="W43" i="28"/>
  <c r="X43" i="28" s="1"/>
  <c r="W47" i="28"/>
  <c r="X47" i="28" s="1"/>
  <c r="W51" i="28"/>
  <c r="X51" i="28" s="1"/>
  <c r="W70" i="28"/>
  <c r="X70" i="28" s="1"/>
  <c r="W78" i="28"/>
  <c r="X78" i="28" s="1"/>
  <c r="W86" i="28"/>
  <c r="X86" i="28" s="1"/>
  <c r="W31" i="28"/>
  <c r="X31" i="28" s="1"/>
  <c r="W36" i="28"/>
  <c r="X36" i="28" s="1"/>
  <c r="W93" i="28"/>
  <c r="X93" i="28" s="1"/>
  <c r="W69" i="28"/>
  <c r="X69" i="28" s="1"/>
  <c r="W63" i="28"/>
  <c r="X63" i="28" s="1"/>
  <c r="W37" i="28"/>
  <c r="X37" i="28" s="1"/>
  <c r="W46" i="28"/>
  <c r="X46" i="28" s="1"/>
  <c r="W44" i="28"/>
  <c r="X44" i="28" s="1"/>
  <c r="W52" i="28"/>
  <c r="X52" i="28" s="1"/>
  <c r="W62" i="28"/>
  <c r="X62" i="28" s="1"/>
  <c r="W84" i="28"/>
  <c r="X84" i="28" s="1"/>
  <c r="W85" i="28"/>
  <c r="X85" i="28" s="1"/>
  <c r="W35" i="28"/>
  <c r="X35" i="28" s="1"/>
  <c r="W25" i="28"/>
  <c r="X25" i="28" s="1"/>
  <c r="W32" i="28"/>
  <c r="X32" i="28" s="1"/>
  <c r="W42" i="28"/>
  <c r="X42" i="28" s="1"/>
  <c r="W48" i="28"/>
  <c r="X48" i="28" s="1"/>
  <c r="W67" i="28"/>
  <c r="X67" i="28" s="1"/>
  <c r="W61" i="28"/>
  <c r="X61" i="28" s="1"/>
  <c r="W68" i="28"/>
  <c r="X68" i="28" s="1"/>
  <c r="W34" i="28"/>
  <c r="X34" i="28" s="1"/>
  <c r="W53" i="28"/>
  <c r="X53" i="28" s="1"/>
  <c r="W88" i="28"/>
  <c r="X88" i="28" s="1"/>
  <c r="W77" i="28"/>
  <c r="X77" i="28" s="1"/>
  <c r="W27" i="28"/>
  <c r="X27" i="28" s="1"/>
  <c r="W39" i="28"/>
  <c r="X39" i="28" s="1"/>
  <c r="W59" i="28"/>
  <c r="X59" i="28" s="1"/>
  <c r="W28" i="28"/>
  <c r="X28" i="28" s="1"/>
  <c r="W71" i="28"/>
  <c r="X71" i="28" s="1"/>
  <c r="W41" i="28"/>
  <c r="X41" i="28" s="1"/>
  <c r="W40" i="28"/>
  <c r="X40" i="28" s="1"/>
  <c r="W64" i="28"/>
  <c r="X64" i="28" s="1"/>
  <c r="T25" i="37"/>
  <c r="T51" i="37"/>
  <c r="T47" i="37"/>
  <c r="T43" i="37"/>
  <c r="T39" i="37"/>
  <c r="T35" i="37"/>
  <c r="T31" i="37"/>
  <c r="T27" i="37"/>
  <c r="T53" i="37"/>
  <c r="T49" i="37"/>
  <c r="T45" i="37"/>
  <c r="T41" i="37"/>
  <c r="T37" i="37"/>
  <c r="T33" i="37"/>
  <c r="T29" i="37"/>
  <c r="T46" i="37"/>
  <c r="T38" i="37"/>
  <c r="T30" i="37"/>
  <c r="T50" i="37"/>
  <c r="T42" i="37"/>
  <c r="T34" i="37"/>
  <c r="T26" i="37"/>
  <c r="T44" i="37"/>
  <c r="T28" i="37"/>
  <c r="T52" i="37"/>
  <c r="T36" i="37"/>
  <c r="T40" i="37"/>
  <c r="T54" i="37"/>
  <c r="T32" i="37"/>
  <c r="W42" i="37"/>
  <c r="X42" i="37" s="1"/>
  <c r="W29" i="37"/>
  <c r="X29" i="37" s="1"/>
  <c r="Q25" i="37"/>
  <c r="Q26" i="39"/>
  <c r="W29" i="28"/>
  <c r="X29" i="28" s="1"/>
  <c r="T48" i="37"/>
  <c r="Q52" i="11"/>
  <c r="W69" i="35"/>
  <c r="X69" i="35" s="1"/>
  <c r="W75" i="35"/>
  <c r="X75" i="35" s="1"/>
  <c r="W61" i="35"/>
  <c r="X61" i="35" s="1"/>
  <c r="W25" i="35"/>
  <c r="X25" i="35" s="1"/>
  <c r="W87" i="35"/>
  <c r="X87" i="35" s="1"/>
  <c r="W30" i="35"/>
  <c r="X30" i="35" s="1"/>
  <c r="W34" i="35"/>
  <c r="X34" i="35" s="1"/>
  <c r="W80" i="35"/>
  <c r="X80" i="35" s="1"/>
  <c r="W60" i="35"/>
  <c r="X60" i="35" s="1"/>
  <c r="W65" i="35"/>
  <c r="X65" i="35" s="1"/>
  <c r="W63" i="35"/>
  <c r="X63" i="35" s="1"/>
  <c r="W33" i="35"/>
  <c r="X33" i="35" s="1"/>
  <c r="W82" i="35"/>
  <c r="X82" i="35" s="1"/>
  <c r="W66" i="35"/>
  <c r="X66" i="35" s="1"/>
  <c r="W29" i="35"/>
  <c r="X29" i="35" s="1"/>
  <c r="W77" i="35"/>
  <c r="X77" i="35" s="1"/>
  <c r="W72" i="35"/>
  <c r="X72" i="35" s="1"/>
  <c r="W68" i="35"/>
  <c r="X68" i="35" s="1"/>
  <c r="W78" i="35"/>
  <c r="X78" i="35" s="1"/>
  <c r="W73" i="35"/>
  <c r="X73" i="35" s="1"/>
  <c r="W79" i="35"/>
  <c r="X79" i="35" s="1"/>
  <c r="W85" i="35"/>
  <c r="X85" i="35" s="1"/>
  <c r="W93" i="35"/>
  <c r="X93" i="35" s="1"/>
  <c r="W74" i="35"/>
  <c r="X74" i="35" s="1"/>
  <c r="W27" i="35"/>
  <c r="X27" i="35" s="1"/>
  <c r="W37" i="35"/>
  <c r="X37" i="35" s="1"/>
  <c r="W41" i="35"/>
  <c r="X41" i="35" s="1"/>
  <c r="W45" i="35"/>
  <c r="X45" i="35" s="1"/>
  <c r="W49" i="35"/>
  <c r="X49" i="35" s="1"/>
  <c r="W53" i="35"/>
  <c r="X53" i="35" s="1"/>
  <c r="W64" i="35"/>
  <c r="X64" i="35" s="1"/>
  <c r="W54" i="35"/>
  <c r="X54" i="35" s="1"/>
  <c r="W32" i="35"/>
  <c r="X32" i="35" s="1"/>
  <c r="W35" i="35"/>
  <c r="X35" i="35" s="1"/>
  <c r="W39" i="35"/>
  <c r="X39" i="35" s="1"/>
  <c r="W43" i="35"/>
  <c r="X43" i="35" s="1"/>
  <c r="W47" i="35"/>
  <c r="X47" i="35" s="1"/>
  <c r="W51" i="35"/>
  <c r="X51" i="35" s="1"/>
  <c r="W26" i="35"/>
  <c r="X26" i="35" s="1"/>
  <c r="W81" i="35"/>
  <c r="X81" i="35" s="1"/>
  <c r="W31" i="35"/>
  <c r="X31" i="35" s="1"/>
  <c r="W38" i="35"/>
  <c r="X38" i="35" s="1"/>
  <c r="W46" i="35"/>
  <c r="X46" i="35" s="1"/>
  <c r="W59" i="35"/>
  <c r="X59" i="35" s="1"/>
  <c r="W70" i="35"/>
  <c r="X70" i="35" s="1"/>
  <c r="W62" i="35"/>
  <c r="X62" i="35" s="1"/>
  <c r="W28" i="35"/>
  <c r="X28" i="35" s="1"/>
  <c r="W83" i="35"/>
  <c r="X83" i="35" s="1"/>
  <c r="W67" i="35"/>
  <c r="X67" i="35" s="1"/>
  <c r="W42" i="35"/>
  <c r="X42" i="35" s="1"/>
  <c r="W50" i="35"/>
  <c r="X50" i="35" s="1"/>
  <c r="W86" i="35"/>
  <c r="X86" i="35" s="1"/>
  <c r="W71" i="35"/>
  <c r="X71" i="35" s="1"/>
  <c r="W36" i="35"/>
  <c r="X36" i="35" s="1"/>
  <c r="W52" i="35"/>
  <c r="X52" i="35" s="1"/>
  <c r="W40" i="35"/>
  <c r="X40" i="35" s="1"/>
  <c r="W84" i="35"/>
  <c r="X84" i="35" s="1"/>
  <c r="W76" i="35"/>
  <c r="X76" i="35" s="1"/>
  <c r="W60" i="26"/>
  <c r="X60" i="26" s="1"/>
  <c r="W87" i="26"/>
  <c r="X87" i="26" s="1"/>
  <c r="W79" i="26"/>
  <c r="X79" i="26" s="1"/>
  <c r="W66" i="26"/>
  <c r="X66" i="26" s="1"/>
  <c r="W82" i="26"/>
  <c r="X82" i="26" s="1"/>
  <c r="W68" i="26"/>
  <c r="X68" i="26" s="1"/>
  <c r="W63" i="26"/>
  <c r="X63" i="26" s="1"/>
  <c r="W88" i="26"/>
  <c r="X88" i="26" s="1"/>
  <c r="W77" i="26"/>
  <c r="X77" i="26" s="1"/>
  <c r="W61" i="26"/>
  <c r="X61" i="26" s="1"/>
  <c r="W28" i="26"/>
  <c r="X28" i="26" s="1"/>
  <c r="W32" i="26"/>
  <c r="X32" i="26" s="1"/>
  <c r="W36" i="26"/>
  <c r="X36" i="26" s="1"/>
  <c r="W40" i="26"/>
  <c r="X40" i="26" s="1"/>
  <c r="W44" i="26"/>
  <c r="X44" i="26" s="1"/>
  <c r="W48" i="26"/>
  <c r="X48" i="26" s="1"/>
  <c r="W52" i="26"/>
  <c r="X52" i="26" s="1"/>
  <c r="W70" i="26"/>
  <c r="X70" i="26" s="1"/>
  <c r="W75" i="26"/>
  <c r="X75" i="26" s="1"/>
  <c r="W93" i="26"/>
  <c r="X93" i="26" s="1"/>
  <c r="W85" i="26"/>
  <c r="X85" i="26" s="1"/>
  <c r="W69" i="26"/>
  <c r="X69" i="26" s="1"/>
  <c r="W26" i="26"/>
  <c r="X26" i="26" s="1"/>
  <c r="W30" i="26"/>
  <c r="X30" i="26" s="1"/>
  <c r="W34" i="26"/>
  <c r="X34" i="26" s="1"/>
  <c r="W38" i="26"/>
  <c r="X38" i="26" s="1"/>
  <c r="W42" i="26"/>
  <c r="X42" i="26" s="1"/>
  <c r="W46" i="26"/>
  <c r="X46" i="26" s="1"/>
  <c r="W50" i="26"/>
  <c r="X50" i="26" s="1"/>
  <c r="W59" i="26"/>
  <c r="X59" i="26" s="1"/>
  <c r="W71" i="26"/>
  <c r="X71" i="26" s="1"/>
  <c r="W72" i="26"/>
  <c r="X72" i="26" s="1"/>
  <c r="W78" i="26"/>
  <c r="X78" i="26" s="1"/>
  <c r="W86" i="26"/>
  <c r="X86" i="26" s="1"/>
  <c r="W84" i="26"/>
  <c r="X84" i="26" s="1"/>
  <c r="W81" i="26"/>
  <c r="X81" i="26" s="1"/>
  <c r="W73" i="26"/>
  <c r="X73" i="26" s="1"/>
  <c r="W65" i="26"/>
  <c r="X65" i="26" s="1"/>
  <c r="W25" i="26"/>
  <c r="X25" i="26" s="1"/>
  <c r="W27" i="26"/>
  <c r="X27" i="26" s="1"/>
  <c r="W29" i="26"/>
  <c r="X29" i="26" s="1"/>
  <c r="W31" i="26"/>
  <c r="X31" i="26" s="1"/>
  <c r="W33" i="26"/>
  <c r="X33" i="26" s="1"/>
  <c r="W35" i="26"/>
  <c r="X35" i="26" s="1"/>
  <c r="W37" i="26"/>
  <c r="X37" i="26" s="1"/>
  <c r="W39" i="26"/>
  <c r="X39" i="26" s="1"/>
  <c r="W41" i="26"/>
  <c r="X41" i="26" s="1"/>
  <c r="W43" i="26"/>
  <c r="X43" i="26" s="1"/>
  <c r="W45" i="26"/>
  <c r="X45" i="26" s="1"/>
  <c r="W47" i="26"/>
  <c r="X47" i="26" s="1"/>
  <c r="W49" i="26"/>
  <c r="X49" i="26" s="1"/>
  <c r="W51" i="26"/>
  <c r="X51" i="26" s="1"/>
  <c r="W54" i="26"/>
  <c r="X54" i="26" s="1"/>
  <c r="W62" i="26"/>
  <c r="X62" i="26" s="1"/>
  <c r="W64" i="27"/>
  <c r="X64" i="27" s="1"/>
  <c r="W86" i="27"/>
  <c r="X86" i="27" s="1"/>
  <c r="W28" i="27"/>
  <c r="X28" i="27" s="1"/>
  <c r="W74" i="27"/>
  <c r="X74" i="27" s="1"/>
  <c r="W82" i="27"/>
  <c r="X82" i="27" s="1"/>
  <c r="W80" i="27"/>
  <c r="X80" i="27" s="1"/>
  <c r="W77" i="27"/>
  <c r="X77" i="27" s="1"/>
  <c r="W61" i="27"/>
  <c r="X61" i="27" s="1"/>
  <c r="W79" i="27"/>
  <c r="X79" i="27" s="1"/>
  <c r="W70" i="27"/>
  <c r="X70" i="27" s="1"/>
  <c r="W54" i="27"/>
  <c r="X54" i="27" s="1"/>
  <c r="W49" i="27"/>
  <c r="X49" i="27" s="1"/>
  <c r="W45" i="27"/>
  <c r="X45" i="27" s="1"/>
  <c r="W41" i="27"/>
  <c r="X41" i="27" s="1"/>
  <c r="W37" i="27"/>
  <c r="X37" i="27" s="1"/>
  <c r="W33" i="27"/>
  <c r="X33" i="27" s="1"/>
  <c r="W53" i="27"/>
  <c r="X53" i="27" s="1"/>
  <c r="W29" i="27"/>
  <c r="X29" i="27" s="1"/>
  <c r="W66" i="27"/>
  <c r="X66" i="27" s="1"/>
  <c r="W26" i="27"/>
  <c r="X26" i="27" s="1"/>
  <c r="W63" i="27"/>
  <c r="X63" i="27" s="1"/>
  <c r="W78" i="27"/>
  <c r="X78" i="27" s="1"/>
  <c r="W88" i="27"/>
  <c r="X88" i="27" s="1"/>
  <c r="W85" i="27"/>
  <c r="X85" i="27" s="1"/>
  <c r="W69" i="27"/>
  <c r="X69" i="27" s="1"/>
  <c r="W83" i="27"/>
  <c r="X83" i="27" s="1"/>
  <c r="W75" i="27"/>
  <c r="X75" i="27" s="1"/>
  <c r="W62" i="27"/>
  <c r="X62" i="27" s="1"/>
  <c r="W51" i="27"/>
  <c r="X51" i="27" s="1"/>
  <c r="W47" i="27"/>
  <c r="X47" i="27" s="1"/>
  <c r="W43" i="27"/>
  <c r="X43" i="27" s="1"/>
  <c r="W39" i="27"/>
  <c r="X39" i="27" s="1"/>
  <c r="W35" i="27"/>
  <c r="X35" i="27" s="1"/>
  <c r="W60" i="27"/>
  <c r="X60" i="27" s="1"/>
  <c r="W25" i="27"/>
  <c r="X25" i="27" s="1"/>
  <c r="W31" i="27"/>
  <c r="X31" i="27" s="1"/>
  <c r="W76" i="27"/>
  <c r="X76" i="27" s="1"/>
  <c r="W87" i="27"/>
  <c r="X87" i="27" s="1"/>
  <c r="W52" i="27"/>
  <c r="X52" i="27" s="1"/>
  <c r="W44" i="27"/>
  <c r="X44" i="27" s="1"/>
  <c r="W36" i="27"/>
  <c r="X36" i="27" s="1"/>
  <c r="W68" i="27"/>
  <c r="X68" i="27" s="1"/>
  <c r="W32" i="27"/>
  <c r="X32" i="27" s="1"/>
  <c r="W27" i="27"/>
  <c r="X27" i="27" s="1"/>
  <c r="W73" i="27"/>
  <c r="X73" i="27" s="1"/>
  <c r="W67" i="27"/>
  <c r="X67" i="27" s="1"/>
  <c r="W48" i="27"/>
  <c r="X48" i="27" s="1"/>
  <c r="W40" i="27"/>
  <c r="X40" i="27" s="1"/>
  <c r="T77" i="37"/>
  <c r="T86" i="37"/>
  <c r="T70" i="37"/>
  <c r="T59" i="37"/>
  <c r="T75" i="37"/>
  <c r="T71" i="37"/>
  <c r="T64" i="37"/>
  <c r="S33" i="37"/>
  <c r="T85" i="37"/>
  <c r="T69" i="37"/>
  <c r="T78" i="37"/>
  <c r="T62" i="37"/>
  <c r="T88" i="37"/>
  <c r="T87" i="37"/>
  <c r="T63" i="37"/>
  <c r="S39" i="37"/>
  <c r="T68" i="37"/>
  <c r="S27" i="37"/>
  <c r="S37" i="37"/>
  <c r="S53" i="37"/>
  <c r="W51" i="37"/>
  <c r="X51" i="37" s="1"/>
  <c r="S49" i="37"/>
  <c r="W47" i="37"/>
  <c r="X47" i="37" s="1"/>
  <c r="T73" i="37"/>
  <c r="T66" i="37"/>
  <c r="W31" i="37"/>
  <c r="X31" i="37" s="1"/>
  <c r="W36" i="37"/>
  <c r="X36" i="37" s="1"/>
  <c r="T84" i="37"/>
  <c r="W38" i="37"/>
  <c r="X38" i="37" s="1"/>
  <c r="S35" i="37"/>
  <c r="T72" i="37"/>
  <c r="S54" i="37"/>
  <c r="W49" i="37"/>
  <c r="X49" i="37" s="1"/>
  <c r="S48" i="37"/>
  <c r="S45" i="37"/>
  <c r="W43" i="37"/>
  <c r="X43" i="37" s="1"/>
  <c r="W25" i="37"/>
  <c r="X25" i="37" s="1"/>
  <c r="S28" i="37"/>
  <c r="W37" i="37"/>
  <c r="X37" i="37" s="1"/>
  <c r="W41" i="37"/>
  <c r="X41" i="37" s="1"/>
  <c r="T82" i="37"/>
  <c r="T61" i="37"/>
  <c r="W27" i="37"/>
  <c r="X27" i="37" s="1"/>
  <c r="W30" i="37"/>
  <c r="X30" i="37" s="1"/>
  <c r="T67" i="37"/>
  <c r="W28" i="37"/>
  <c r="X28" i="37" s="1"/>
  <c r="S41" i="37"/>
  <c r="W50" i="37"/>
  <c r="X50" i="37" s="1"/>
  <c r="W48" i="37"/>
  <c r="X48" i="37" s="1"/>
  <c r="S47" i="37"/>
  <c r="W45" i="37"/>
  <c r="X45" i="37" s="1"/>
  <c r="S43" i="37"/>
  <c r="S26" i="37"/>
  <c r="S30" i="37"/>
  <c r="W35" i="37"/>
  <c r="X35" i="37" s="1"/>
  <c r="W39" i="37"/>
  <c r="X39" i="37" s="1"/>
  <c r="T74" i="37"/>
  <c r="T83" i="37"/>
  <c r="W40" i="37"/>
  <c r="X40" i="37" s="1"/>
  <c r="S29" i="37"/>
  <c r="S31" i="37"/>
  <c r="S51" i="37"/>
  <c r="W44" i="37"/>
  <c r="X44" i="37" s="1"/>
  <c r="S42" i="37"/>
  <c r="S25" i="37"/>
  <c r="S34" i="37"/>
  <c r="S38" i="37"/>
  <c r="T81" i="37"/>
  <c r="W33" i="37"/>
  <c r="X33" i="37" s="1"/>
  <c r="W26" i="37"/>
  <c r="X26" i="37" s="1"/>
  <c r="T76" i="37"/>
  <c r="W52" i="37"/>
  <c r="X52" i="37" s="1"/>
  <c r="S46" i="37"/>
  <c r="S32" i="37"/>
  <c r="S36" i="37"/>
  <c r="S40" i="37"/>
  <c r="W53" i="37"/>
  <c r="X53" i="37" s="1"/>
  <c r="T60" i="37"/>
  <c r="W34" i="37"/>
  <c r="X34" i="37" s="1"/>
  <c r="S50" i="37"/>
  <c r="S44" i="37"/>
  <c r="W32" i="37"/>
  <c r="X32" i="37" s="1"/>
  <c r="W54" i="37"/>
  <c r="X54" i="37" s="1"/>
  <c r="W46" i="37"/>
  <c r="X46" i="37" s="1"/>
  <c r="W60" i="37"/>
  <c r="X60" i="37" s="1"/>
  <c r="W88" i="37"/>
  <c r="X88" i="37" s="1"/>
  <c r="W72" i="37"/>
  <c r="X72" i="37" s="1"/>
  <c r="W81" i="37"/>
  <c r="X81" i="37" s="1"/>
  <c r="W80" i="37"/>
  <c r="X80" i="37" s="1"/>
  <c r="W64" i="37"/>
  <c r="X64" i="37" s="1"/>
  <c r="W73" i="37"/>
  <c r="X73" i="37" s="1"/>
  <c r="W87" i="37"/>
  <c r="X87" i="37" s="1"/>
  <c r="W79" i="37"/>
  <c r="X79" i="37" s="1"/>
  <c r="W71" i="37"/>
  <c r="X71" i="37" s="1"/>
  <c r="W63" i="37"/>
  <c r="X63" i="37" s="1"/>
  <c r="W93" i="37"/>
  <c r="X93" i="37" s="1"/>
  <c r="W65" i="37"/>
  <c r="X65" i="37" s="1"/>
  <c r="W62" i="37"/>
  <c r="X62" i="37" s="1"/>
  <c r="W70" i="37"/>
  <c r="X70" i="37" s="1"/>
  <c r="W78" i="37"/>
  <c r="X78" i="37" s="1"/>
  <c r="W86" i="37"/>
  <c r="X86" i="37" s="1"/>
  <c r="W69" i="37"/>
  <c r="X69" i="37" s="1"/>
  <c r="W75" i="37"/>
  <c r="X75" i="37" s="1"/>
  <c r="W66" i="37"/>
  <c r="X66" i="37" s="1"/>
  <c r="W74" i="37"/>
  <c r="X74" i="37" s="1"/>
  <c r="W82" i="37"/>
  <c r="X82" i="37" s="1"/>
  <c r="W61" i="37"/>
  <c r="X61" i="37" s="1"/>
  <c r="W84" i="37"/>
  <c r="X84" i="37" s="1"/>
  <c r="W76" i="37"/>
  <c r="X76" i="37" s="1"/>
  <c r="W68" i="37"/>
  <c r="X68" i="37" s="1"/>
  <c r="W85" i="37"/>
  <c r="X85" i="37" s="1"/>
  <c r="W77" i="37"/>
  <c r="X77" i="37" s="1"/>
  <c r="W83" i="37"/>
  <c r="X83" i="37" s="1"/>
  <c r="W59" i="37"/>
  <c r="X59" i="37" s="1"/>
  <c r="V25" i="9"/>
  <c r="D83" i="13"/>
  <c r="I82" i="13"/>
  <c r="K82" i="13" s="1"/>
  <c r="Q82" i="13" s="1"/>
  <c r="I86" i="13"/>
  <c r="D87" i="13"/>
  <c r="I66" i="13"/>
  <c r="K66" i="13" s="1"/>
  <c r="Q66" i="13" s="1"/>
  <c r="D84" i="13"/>
  <c r="D86" i="13"/>
  <c r="I64" i="13"/>
  <c r="K64" i="13" s="1"/>
  <c r="I80" i="13"/>
  <c r="K80" i="13" s="1"/>
  <c r="Q80" i="13" s="1"/>
  <c r="I90" i="13"/>
  <c r="D56" i="14"/>
  <c r="D51" i="14"/>
  <c r="Q51" i="14" s="1"/>
  <c r="D53" i="14"/>
  <c r="Q53" i="14" s="1"/>
  <c r="D50" i="14"/>
  <c r="D87" i="15"/>
  <c r="I78" i="15"/>
  <c r="K78" i="15" s="1"/>
  <c r="Q78" i="15" s="1"/>
  <c r="I82" i="15"/>
  <c r="K82" i="15" s="1"/>
  <c r="Q82" i="15" s="1"/>
  <c r="I86" i="15"/>
  <c r="I62" i="15"/>
  <c r="K62" i="15" s="1"/>
  <c r="D86" i="15"/>
  <c r="I66" i="15"/>
  <c r="K66" i="15" s="1"/>
  <c r="Q66" i="15" s="1"/>
  <c r="I74" i="15"/>
  <c r="K74" i="15" s="1"/>
  <c r="Q74" i="15" s="1"/>
  <c r="D88" i="15"/>
  <c r="D54" i="16"/>
  <c r="Q54" i="16" s="1"/>
  <c r="D51" i="16"/>
  <c r="Q51" i="16" s="1"/>
  <c r="D53" i="16"/>
  <c r="Q53" i="16" s="1"/>
  <c r="D50" i="16"/>
  <c r="D52" i="16"/>
  <c r="Q52" i="16" s="1"/>
  <c r="W63" i="17"/>
  <c r="X63" i="17" s="1"/>
  <c r="D53" i="18"/>
  <c r="Q53" i="18" s="1"/>
  <c r="D47" i="18"/>
  <c r="D49" i="18"/>
  <c r="Q49" i="18" s="1"/>
  <c r="D52" i="18"/>
  <c r="Q52" i="18" s="1"/>
  <c r="D56" i="18"/>
  <c r="G87" i="10"/>
  <c r="G90" i="10"/>
  <c r="W38" i="11"/>
  <c r="X38" i="11" s="1"/>
  <c r="W66" i="11"/>
  <c r="X66" i="11" s="1"/>
  <c r="W80" i="11"/>
  <c r="X80" i="11" s="1"/>
  <c r="W42" i="11"/>
  <c r="X42" i="11" s="1"/>
  <c r="W48" i="11"/>
  <c r="X48" i="11" s="1"/>
  <c r="W70" i="11"/>
  <c r="X70" i="11" s="1"/>
  <c r="W75" i="11"/>
  <c r="X75" i="11" s="1"/>
  <c r="W36" i="11"/>
  <c r="X36" i="11" s="1"/>
  <c r="W52" i="11"/>
  <c r="X52" i="11" s="1"/>
  <c r="W86" i="11"/>
  <c r="X86" i="11" s="1"/>
  <c r="W46" i="11"/>
  <c r="X46" i="11" s="1"/>
  <c r="W44" i="11"/>
  <c r="X44" i="11" s="1"/>
  <c r="V29" i="9"/>
  <c r="V62" i="9"/>
  <c r="V80" i="9"/>
  <c r="V39" i="9"/>
  <c r="V46" i="9"/>
  <c r="V85" i="9"/>
  <c r="V36" i="9"/>
  <c r="V49" i="9"/>
  <c r="V60" i="9"/>
  <c r="V42" i="9"/>
  <c r="V33" i="9"/>
  <c r="V64" i="9"/>
  <c r="W30" i="10"/>
  <c r="X30" i="10" s="1"/>
  <c r="W38" i="10"/>
  <c r="X38" i="10" s="1"/>
  <c r="W51" i="10"/>
  <c r="X51" i="10" s="1"/>
  <c r="W40" i="10"/>
  <c r="X40" i="10" s="1"/>
  <c r="D93" i="13"/>
  <c r="G86" i="13"/>
  <c r="G84" i="13"/>
  <c r="G83" i="13"/>
  <c r="G87" i="13"/>
  <c r="W93" i="14"/>
  <c r="X93" i="14" s="1"/>
  <c r="W87" i="14"/>
  <c r="X87" i="14" s="1"/>
  <c r="V61" i="15"/>
  <c r="V70" i="15"/>
  <c r="V81" i="15"/>
  <c r="V25" i="15"/>
  <c r="V26" i="15"/>
  <c r="V77" i="15"/>
  <c r="V86" i="15"/>
  <c r="V33" i="15"/>
  <c r="V65" i="15"/>
  <c r="V85" i="15"/>
  <c r="V62" i="15"/>
  <c r="V82" i="15"/>
  <c r="V29" i="15"/>
  <c r="V73" i="15"/>
  <c r="V74" i="15"/>
  <c r="D81" i="18"/>
  <c r="I67" i="18"/>
  <c r="K67" i="18" s="1"/>
  <c r="D85" i="18"/>
  <c r="D83" i="18"/>
  <c r="D84" i="18"/>
  <c r="D82" i="18"/>
  <c r="D86" i="18"/>
  <c r="D80" i="18"/>
  <c r="D87" i="22"/>
  <c r="I65" i="22"/>
  <c r="K65" i="22" s="1"/>
  <c r="Q65" i="22" s="1"/>
  <c r="I62" i="22"/>
  <c r="K62" i="22" s="1"/>
  <c r="I77" i="22"/>
  <c r="D82" i="22"/>
  <c r="D78" i="22"/>
  <c r="D80" i="22"/>
  <c r="D83" i="22"/>
  <c r="I88" i="22"/>
  <c r="I85" i="22"/>
  <c r="D75" i="22"/>
  <c r="I64" i="22"/>
  <c r="K64" i="22" s="1"/>
  <c r="Q64" i="22" s="1"/>
  <c r="D85" i="22"/>
  <c r="D86" i="22"/>
  <c r="I69" i="22"/>
  <c r="K69" i="22" s="1"/>
  <c r="Q69" i="22" s="1"/>
  <c r="D79" i="22"/>
  <c r="D84" i="22"/>
  <c r="W73" i="22"/>
  <c r="X73" i="22" s="1"/>
  <c r="W69" i="22"/>
  <c r="X69" i="22" s="1"/>
  <c r="W63" i="22"/>
  <c r="X63" i="22" s="1"/>
  <c r="W80" i="6"/>
  <c r="X80" i="6" s="1"/>
  <c r="I70" i="9"/>
  <c r="K70" i="9" s="1"/>
  <c r="Q70" i="9" s="1"/>
  <c r="I86" i="9"/>
  <c r="K86" i="9" s="1"/>
  <c r="Q86" i="9" s="1"/>
  <c r="W54" i="19"/>
  <c r="X54" i="19" s="1"/>
  <c r="W45" i="19"/>
  <c r="X45" i="19" s="1"/>
  <c r="G84" i="25"/>
  <c r="G77" i="25"/>
  <c r="G75" i="25"/>
  <c r="G87" i="25"/>
  <c r="G86" i="25"/>
  <c r="G74" i="25"/>
  <c r="G76" i="25"/>
  <c r="G82" i="25"/>
  <c r="G81" i="25"/>
  <c r="G83" i="25"/>
  <c r="D74" i="25"/>
  <c r="I61" i="6"/>
  <c r="I68" i="6"/>
  <c r="D76" i="6"/>
  <c r="D79" i="6"/>
  <c r="D82" i="6"/>
  <c r="I84" i="6"/>
  <c r="D85" i="6"/>
  <c r="I63" i="6"/>
  <c r="I79" i="6"/>
  <c r="D80" i="6"/>
  <c r="D84" i="6"/>
  <c r="I70" i="6"/>
  <c r="D75" i="6"/>
  <c r="D77" i="6"/>
  <c r="I86" i="6"/>
  <c r="D87" i="6"/>
  <c r="D54" i="11"/>
  <c r="Q54" i="11" s="1"/>
  <c r="D53" i="11"/>
  <c r="Q53" i="11" s="1"/>
  <c r="Q25" i="19"/>
  <c r="W59" i="24"/>
  <c r="X59" i="24" s="1"/>
  <c r="W87" i="24"/>
  <c r="X87" i="24" s="1"/>
  <c r="W83" i="24"/>
  <c r="X83" i="24" s="1"/>
  <c r="D86" i="25"/>
  <c r="D73" i="25"/>
  <c r="D72" i="25"/>
  <c r="I86" i="25"/>
  <c r="D82" i="25"/>
  <c r="D81" i="25"/>
  <c r="D80" i="25"/>
  <c r="D79" i="25"/>
  <c r="I74" i="25"/>
  <c r="I78" i="25"/>
  <c r="D77" i="25"/>
  <c r="I66" i="25"/>
  <c r="K66" i="25" s="1"/>
  <c r="Q66" i="25" s="1"/>
  <c r="D88" i="25"/>
  <c r="D87" i="25"/>
  <c r="D84" i="25"/>
  <c r="I82" i="25"/>
  <c r="I62" i="25"/>
  <c r="K62" i="25" s="1"/>
  <c r="D83" i="25"/>
  <c r="D78" i="25"/>
  <c r="G82" i="29"/>
  <c r="G71" i="29"/>
  <c r="G85" i="29"/>
  <c r="G77" i="29"/>
  <c r="G68" i="29"/>
  <c r="G72" i="29"/>
  <c r="G79" i="29"/>
  <c r="G78" i="29"/>
  <c r="G80" i="29"/>
  <c r="G87" i="29"/>
  <c r="G84" i="29"/>
  <c r="G69" i="29"/>
  <c r="G83" i="29"/>
  <c r="G73" i="29"/>
  <c r="G78" i="6"/>
  <c r="G81" i="6"/>
  <c r="G89" i="6"/>
  <c r="G77" i="6"/>
  <c r="G83" i="6"/>
  <c r="W70" i="9"/>
  <c r="X70" i="9" s="1"/>
  <c r="W63" i="11"/>
  <c r="X63" i="11" s="1"/>
  <c r="I65" i="11"/>
  <c r="K65" i="11" s="1"/>
  <c r="Q65" i="11" s="1"/>
  <c r="D90" i="11"/>
  <c r="V31" i="13"/>
  <c r="V32" i="13"/>
  <c r="V27" i="13"/>
  <c r="V88" i="13"/>
  <c r="W36" i="15"/>
  <c r="X36" i="15" s="1"/>
  <c r="I70" i="16"/>
  <c r="K70" i="16" s="1"/>
  <c r="D85" i="16"/>
  <c r="V50" i="21"/>
  <c r="V49" i="21"/>
  <c r="V48" i="21"/>
  <c r="V47" i="21"/>
  <c r="V41" i="21"/>
  <c r="V39" i="21"/>
  <c r="V34" i="21"/>
  <c r="V32" i="21"/>
  <c r="V25" i="21"/>
  <c r="V54" i="21"/>
  <c r="V53" i="21"/>
  <c r="V52" i="21"/>
  <c r="V45" i="21"/>
  <c r="V44" i="21"/>
  <c r="V40" i="21"/>
  <c r="V37" i="21"/>
  <c r="V51" i="21"/>
  <c r="V26" i="21"/>
  <c r="V29" i="21"/>
  <c r="D46" i="22"/>
  <c r="Q46" i="22" s="1"/>
  <c r="D49" i="22"/>
  <c r="Q49" i="22" s="1"/>
  <c r="D54" i="22"/>
  <c r="Q54" i="22" s="1"/>
  <c r="D43" i="22"/>
  <c r="G78" i="26"/>
  <c r="G76" i="26"/>
  <c r="G83" i="26"/>
  <c r="G82" i="26"/>
  <c r="G73" i="26"/>
  <c r="D53" i="31"/>
  <c r="Q53" i="31" s="1"/>
  <c r="D50" i="31"/>
  <c r="Q50" i="31" s="1"/>
  <c r="D49" i="31"/>
  <c r="Q49" i="31" s="1"/>
  <c r="D47" i="31"/>
  <c r="Q47" i="31" s="1"/>
  <c r="D41" i="31"/>
  <c r="Q41" i="31" s="1"/>
  <c r="D39" i="31"/>
  <c r="Q39" i="31" s="1"/>
  <c r="D56" i="31"/>
  <c r="D45" i="31"/>
  <c r="Q45" i="31" s="1"/>
  <c r="D33" i="31"/>
  <c r="D42" i="31"/>
  <c r="Q42" i="31" s="1"/>
  <c r="D36" i="31"/>
  <c r="Q36" i="31" s="1"/>
  <c r="D38" i="31"/>
  <c r="Q38" i="31" s="1"/>
  <c r="D34" i="31"/>
  <c r="Q34" i="31" s="1"/>
  <c r="G68" i="33"/>
  <c r="G82" i="33"/>
  <c r="G81" i="33"/>
  <c r="G80" i="33"/>
  <c r="G74" i="33"/>
  <c r="G64" i="33"/>
  <c r="G86" i="33"/>
  <c r="G72" i="33"/>
  <c r="G78" i="33"/>
  <c r="W48" i="10"/>
  <c r="X48" i="10" s="1"/>
  <c r="V65" i="6"/>
  <c r="V81" i="6"/>
  <c r="V33" i="6"/>
  <c r="V49" i="6"/>
  <c r="V62" i="6"/>
  <c r="V73" i="6"/>
  <c r="V89" i="6"/>
  <c r="V41" i="6"/>
  <c r="G87" i="14"/>
  <c r="G85" i="14"/>
  <c r="D86" i="26"/>
  <c r="I81" i="26"/>
  <c r="D72" i="26"/>
  <c r="D47" i="27"/>
  <c r="Q47" i="27" s="1"/>
  <c r="D37" i="27"/>
  <c r="D52" i="27"/>
  <c r="Q52" i="27" s="1"/>
  <c r="D38" i="27"/>
  <c r="Q38" i="27" s="1"/>
  <c r="D53" i="28"/>
  <c r="Q53" i="28" s="1"/>
  <c r="D54" i="28"/>
  <c r="Q54" i="28" s="1"/>
  <c r="D49" i="28"/>
  <c r="Q49" i="28" s="1"/>
  <c r="D45" i="28"/>
  <c r="Q45" i="28" s="1"/>
  <c r="D41" i="28"/>
  <c r="Q41" i="28" s="1"/>
  <c r="D39" i="28"/>
  <c r="Q39" i="28" s="1"/>
  <c r="D36" i="28"/>
  <c r="D46" i="28"/>
  <c r="Q46" i="28" s="1"/>
  <c r="V44" i="31"/>
  <c r="V27" i="31"/>
  <c r="V37" i="31"/>
  <c r="V42" i="31"/>
  <c r="V29" i="31"/>
  <c r="V34" i="14"/>
  <c r="W31" i="15"/>
  <c r="X31" i="15" s="1"/>
  <c r="V29" i="16"/>
  <c r="V38" i="16"/>
  <c r="G84" i="16"/>
  <c r="V86" i="16"/>
  <c r="D50" i="17"/>
  <c r="V31" i="18"/>
  <c r="V33" i="18"/>
  <c r="V35" i="18"/>
  <c r="G82" i="18"/>
  <c r="D45" i="19"/>
  <c r="Q45" i="19" s="1"/>
  <c r="D49" i="19"/>
  <c r="Q49" i="19" s="1"/>
  <c r="G79" i="19"/>
  <c r="V38" i="20"/>
  <c r="D49" i="20"/>
  <c r="W85" i="22"/>
  <c r="X85" i="22" s="1"/>
  <c r="V29" i="22"/>
  <c r="G85" i="22"/>
  <c r="W87" i="23"/>
  <c r="X87" i="23" s="1"/>
  <c r="G75" i="24"/>
  <c r="D43" i="25"/>
  <c r="Q43" i="25" s="1"/>
  <c r="D40" i="25"/>
  <c r="D54" i="25"/>
  <c r="Q54" i="25" s="1"/>
  <c r="V44" i="25"/>
  <c r="V45" i="25"/>
  <c r="D49" i="25"/>
  <c r="Q49" i="25" s="1"/>
  <c r="V49" i="25"/>
  <c r="V62" i="25"/>
  <c r="W76" i="26"/>
  <c r="X76" i="26" s="1"/>
  <c r="W53" i="26"/>
  <c r="X53" i="26" s="1"/>
  <c r="D83" i="27"/>
  <c r="D81" i="27"/>
  <c r="D75" i="27"/>
  <c r="D70" i="27"/>
  <c r="D87" i="27"/>
  <c r="D85" i="27"/>
  <c r="D72" i="28"/>
  <c r="D80" i="28"/>
  <c r="D82" i="28"/>
  <c r="G72" i="30"/>
  <c r="G67" i="30"/>
  <c r="G86" i="30"/>
  <c r="G87" i="30"/>
  <c r="G74" i="30"/>
  <c r="G82" i="30"/>
  <c r="V37" i="16"/>
  <c r="D88" i="20"/>
  <c r="I86" i="20"/>
  <c r="I71" i="20"/>
  <c r="K71" i="20" s="1"/>
  <c r="D78" i="20"/>
  <c r="I82" i="20"/>
  <c r="V82" i="20"/>
  <c r="V30" i="23"/>
  <c r="V27" i="23"/>
  <c r="V85" i="23"/>
  <c r="V67" i="23"/>
  <c r="V43" i="23"/>
  <c r="V38" i="23"/>
  <c r="V35" i="23"/>
  <c r="V79" i="23"/>
  <c r="V82" i="23"/>
  <c r="G84" i="24"/>
  <c r="G81" i="24"/>
  <c r="G87" i="24"/>
  <c r="V39" i="24"/>
  <c r="V33" i="24"/>
  <c r="V31" i="24"/>
  <c r="V26" i="24"/>
  <c r="V53" i="24"/>
  <c r="V40" i="24"/>
  <c r="V34" i="24"/>
  <c r="V32" i="24"/>
  <c r="V25" i="24"/>
  <c r="V36" i="24"/>
  <c r="V77" i="25"/>
  <c r="V73" i="25"/>
  <c r="V59" i="25"/>
  <c r="V74" i="25"/>
  <c r="V66" i="25"/>
  <c r="V69" i="25"/>
  <c r="V78" i="25"/>
  <c r="G82" i="27"/>
  <c r="G80" i="27"/>
  <c r="G79" i="27"/>
  <c r="G79" i="32"/>
  <c r="G83" i="32"/>
  <c r="G71" i="32"/>
  <c r="G69" i="32"/>
  <c r="D46" i="23"/>
  <c r="G77" i="23"/>
  <c r="G85" i="23"/>
  <c r="D82" i="24"/>
  <c r="V63" i="26"/>
  <c r="V69" i="26"/>
  <c r="W74" i="26"/>
  <c r="X74" i="26" s="1"/>
  <c r="V78" i="26"/>
  <c r="V31" i="27"/>
  <c r="V26" i="29"/>
  <c r="V28" i="29"/>
  <c r="V34" i="29"/>
  <c r="V35" i="29"/>
  <c r="V36" i="29"/>
  <c r="D42" i="29"/>
  <c r="Q42" i="29" s="1"/>
  <c r="V42" i="29"/>
  <c r="V43" i="29"/>
  <c r="V44" i="29"/>
  <c r="D46" i="29"/>
  <c r="Q46" i="29" s="1"/>
  <c r="D50" i="29"/>
  <c r="Q50" i="29" s="1"/>
  <c r="V50" i="29"/>
  <c r="D69" i="29"/>
  <c r="V69" i="29"/>
  <c r="D75" i="29"/>
  <c r="V77" i="29"/>
  <c r="D86" i="29"/>
  <c r="D87" i="29"/>
  <c r="D83" i="30"/>
  <c r="I82" i="30"/>
  <c r="D35" i="30"/>
  <c r="Q35" i="30" s="1"/>
  <c r="D41" i="30"/>
  <c r="Q41" i="30" s="1"/>
  <c r="D52" i="30"/>
  <c r="Q52" i="30" s="1"/>
  <c r="V81" i="32"/>
  <c r="V66" i="32"/>
  <c r="V29" i="32"/>
  <c r="V69" i="32"/>
  <c r="V77" i="32"/>
  <c r="G75" i="35"/>
  <c r="G70" i="35"/>
  <c r="G81" i="35"/>
  <c r="G65" i="35"/>
  <c r="G82" i="35"/>
  <c r="D83" i="36"/>
  <c r="I78" i="36"/>
  <c r="D75" i="36"/>
  <c r="D70" i="36"/>
  <c r="D69" i="36"/>
  <c r="D65" i="36"/>
  <c r="I63" i="36"/>
  <c r="D86" i="36"/>
  <c r="I82" i="36"/>
  <c r="D77" i="36"/>
  <c r="D76" i="36"/>
  <c r="D74" i="36"/>
  <c r="D81" i="36"/>
  <c r="D79" i="36"/>
  <c r="D78" i="36"/>
  <c r="I66" i="36"/>
  <c r="D63" i="36"/>
  <c r="G77" i="36"/>
  <c r="D66" i="38"/>
  <c r="D76" i="38"/>
  <c r="D63" i="38"/>
  <c r="D33" i="38"/>
  <c r="Q33" i="38" s="1"/>
  <c r="D35" i="38"/>
  <c r="Q35" i="38" s="1"/>
  <c r="D37" i="38"/>
  <c r="Q37" i="38" s="1"/>
  <c r="D40" i="38"/>
  <c r="Q40" i="38" s="1"/>
  <c r="D72" i="38"/>
  <c r="V27" i="29"/>
  <c r="V29" i="29"/>
  <c r="D37" i="29"/>
  <c r="V37" i="29"/>
  <c r="D45" i="29"/>
  <c r="Q45" i="29" s="1"/>
  <c r="V45" i="29"/>
  <c r="V51" i="29"/>
  <c r="V52" i="29"/>
  <c r="V59" i="29"/>
  <c r="D33" i="30"/>
  <c r="D43" i="30"/>
  <c r="Q43" i="30" s="1"/>
  <c r="D76" i="35"/>
  <c r="D73" i="35"/>
  <c r="G74" i="36"/>
  <c r="G68" i="36"/>
  <c r="G64" i="36"/>
  <c r="G75" i="36"/>
  <c r="G70" i="36"/>
  <c r="D49" i="36"/>
  <c r="Q49" i="36" s="1"/>
  <c r="D37" i="36"/>
  <c r="Q37" i="36" s="1"/>
  <c r="D30" i="36"/>
  <c r="Q30" i="36" s="1"/>
  <c r="D38" i="36"/>
  <c r="Q38" i="36" s="1"/>
  <c r="D34" i="36"/>
  <c r="Q34" i="36" s="1"/>
  <c r="D27" i="36"/>
  <c r="D53" i="36"/>
  <c r="Q53" i="36" s="1"/>
  <c r="D50" i="36"/>
  <c r="Q50" i="36" s="1"/>
  <c r="D48" i="36"/>
  <c r="Q48" i="36" s="1"/>
  <c r="D44" i="36"/>
  <c r="Q44" i="36" s="1"/>
  <c r="D31" i="36"/>
  <c r="Q31" i="36" s="1"/>
  <c r="D39" i="36"/>
  <c r="Q39" i="36" s="1"/>
  <c r="D51" i="38"/>
  <c r="Q51" i="38" s="1"/>
  <c r="D43" i="38"/>
  <c r="Q43" i="38" s="1"/>
  <c r="D36" i="38"/>
  <c r="Q36" i="38" s="1"/>
  <c r="D32" i="38"/>
  <c r="Q32" i="38" s="1"/>
  <c r="D30" i="38"/>
  <c r="Q30" i="38" s="1"/>
  <c r="D56" i="38"/>
  <c r="D46" i="38"/>
  <c r="Q46" i="38" s="1"/>
  <c r="D38" i="38"/>
  <c r="Q38" i="38" s="1"/>
  <c r="D25" i="38"/>
  <c r="D52" i="38"/>
  <c r="Q52" i="38" s="1"/>
  <c r="D49" i="38"/>
  <c r="Q49" i="38" s="1"/>
  <c r="D48" i="38"/>
  <c r="Q48" i="38" s="1"/>
  <c r="D34" i="38"/>
  <c r="Q34" i="38" s="1"/>
  <c r="D29" i="38"/>
  <c r="Q29" i="38" s="1"/>
  <c r="D28" i="38"/>
  <c r="Q28" i="38" s="1"/>
  <c r="D81" i="39"/>
  <c r="D85" i="39"/>
  <c r="D84" i="39"/>
  <c r="D77" i="39"/>
  <c r="D66" i="31"/>
  <c r="G68" i="31"/>
  <c r="G72" i="31"/>
  <c r="I74" i="31"/>
  <c r="G75" i="31"/>
  <c r="D69" i="33"/>
  <c r="D67" i="33"/>
  <c r="V78" i="36"/>
  <c r="V65" i="36"/>
  <c r="V66" i="36"/>
  <c r="D87" i="37"/>
  <c r="D80" i="37"/>
  <c r="D79" i="37"/>
  <c r="D76" i="37"/>
  <c r="D73" i="37"/>
  <c r="I70" i="37"/>
  <c r="I62" i="37"/>
  <c r="D71" i="37"/>
  <c r="I74" i="37"/>
  <c r="G80" i="31"/>
  <c r="G82" i="31"/>
  <c r="G83" i="31"/>
  <c r="G84" i="31"/>
  <c r="G85" i="31"/>
  <c r="G86" i="31"/>
  <c r="D80" i="32"/>
  <c r="D50" i="33"/>
  <c r="Q50" i="33" s="1"/>
  <c r="D44" i="33"/>
  <c r="Q44" i="33" s="1"/>
  <c r="V27" i="33"/>
  <c r="D36" i="33"/>
  <c r="D45" i="33"/>
  <c r="Q45" i="33" s="1"/>
  <c r="D83" i="33"/>
  <c r="D84" i="34"/>
  <c r="D79" i="34"/>
  <c r="D64" i="34"/>
  <c r="V34" i="36"/>
  <c r="V82" i="36"/>
  <c r="D52" i="37"/>
  <c r="Q52" i="37" s="1"/>
  <c r="D46" i="37"/>
  <c r="Q46" i="37" s="1"/>
  <c r="D34" i="37"/>
  <c r="Q34" i="37" s="1"/>
  <c r="D56" i="37"/>
  <c r="D28" i="37"/>
  <c r="Q28" i="37" s="1"/>
  <c r="D33" i="37"/>
  <c r="Q33" i="37" s="1"/>
  <c r="D62" i="37"/>
  <c r="D63" i="37"/>
  <c r="I82" i="37"/>
  <c r="D84" i="37"/>
  <c r="V26" i="37"/>
  <c r="V62" i="37"/>
  <c r="V70" i="37"/>
  <c r="G75" i="37"/>
  <c r="M93" i="10" l="1"/>
  <c r="T60" i="28"/>
  <c r="S86" i="22"/>
  <c r="Q93" i="20"/>
  <c r="K88" i="27"/>
  <c r="Q88" i="27" s="1"/>
  <c r="S27" i="28"/>
  <c r="K77" i="36"/>
  <c r="Q77" i="36" s="1"/>
  <c r="K88" i="29"/>
  <c r="Q88" i="29" s="1"/>
  <c r="Q93" i="30"/>
  <c r="T36" i="15"/>
  <c r="S51" i="22"/>
  <c r="K66" i="31"/>
  <c r="K77" i="28"/>
  <c r="Q77" i="28" s="1"/>
  <c r="K82" i="21"/>
  <c r="Q82" i="21" s="1"/>
  <c r="K88" i="9"/>
  <c r="Q88" i="9" s="1"/>
  <c r="Q95" i="9" s="1"/>
  <c r="K88" i="6"/>
  <c r="Q88" i="6" s="1"/>
  <c r="K75" i="6"/>
  <c r="Q75" i="6" s="1"/>
  <c r="T30" i="24"/>
  <c r="M93" i="23"/>
  <c r="K80" i="30"/>
  <c r="Q80" i="30" s="1"/>
  <c r="S77" i="6"/>
  <c r="T48" i="6"/>
  <c r="S75" i="6"/>
  <c r="T54" i="6"/>
  <c r="T49" i="6"/>
  <c r="S34" i="6"/>
  <c r="S66" i="6"/>
  <c r="S63" i="25"/>
  <c r="T31" i="18"/>
  <c r="S72" i="18"/>
  <c r="S63" i="18"/>
  <c r="T30" i="6"/>
  <c r="S86" i="6"/>
  <c r="T82" i="6"/>
  <c r="T42" i="6"/>
  <c r="S87" i="6"/>
  <c r="S54" i="6"/>
  <c r="T40" i="6"/>
  <c r="T66" i="6"/>
  <c r="S44" i="35"/>
  <c r="S65" i="6"/>
  <c r="S60" i="6"/>
  <c r="S47" i="6"/>
  <c r="T29" i="6"/>
  <c r="S89" i="6"/>
  <c r="S36" i="6"/>
  <c r="S38" i="9"/>
  <c r="S41" i="9"/>
  <c r="T88" i="6"/>
  <c r="S26" i="6"/>
  <c r="S80" i="6"/>
  <c r="S52" i="6"/>
  <c r="T85" i="6"/>
  <c r="T75" i="6"/>
  <c r="T86" i="6"/>
  <c r="S40" i="30"/>
  <c r="T79" i="30"/>
  <c r="T45" i="30"/>
  <c r="T41" i="6"/>
  <c r="T36" i="6"/>
  <c r="T62" i="6"/>
  <c r="S29" i="39"/>
  <c r="T76" i="6"/>
  <c r="T94" i="6"/>
  <c r="Y94" i="6" s="1"/>
  <c r="S33" i="6"/>
  <c r="S55" i="6"/>
  <c r="S62" i="6"/>
  <c r="T64" i="6"/>
  <c r="T79" i="6"/>
  <c r="T67" i="6"/>
  <c r="S37" i="6"/>
  <c r="S76" i="6"/>
  <c r="T77" i="6"/>
  <c r="S30" i="6"/>
  <c r="T34" i="6"/>
  <c r="T44" i="6"/>
  <c r="T78" i="6"/>
  <c r="T83" i="6"/>
  <c r="Y83" i="6" s="1"/>
  <c r="T89" i="6"/>
  <c r="S50" i="27"/>
  <c r="S26" i="27"/>
  <c r="S49" i="27"/>
  <c r="S87" i="15"/>
  <c r="T51" i="6"/>
  <c r="T81" i="6"/>
  <c r="S85" i="6"/>
  <c r="S32" i="6"/>
  <c r="S50" i="6"/>
  <c r="T35" i="6"/>
  <c r="T73" i="6"/>
  <c r="S51" i="6"/>
  <c r="S81" i="6"/>
  <c r="S29" i="6"/>
  <c r="S31" i="6"/>
  <c r="S71" i="6"/>
  <c r="S28" i="6"/>
  <c r="S70" i="6"/>
  <c r="T74" i="6"/>
  <c r="T80" i="6"/>
  <c r="T32" i="6"/>
  <c r="T87" i="6"/>
  <c r="S35" i="6"/>
  <c r="T84" i="6"/>
  <c r="S65" i="15"/>
  <c r="S72" i="6"/>
  <c r="S43" i="6"/>
  <c r="T72" i="6"/>
  <c r="S67" i="6"/>
  <c r="S61" i="6"/>
  <c r="T28" i="6"/>
  <c r="K87" i="39"/>
  <c r="Q87" i="39" s="1"/>
  <c r="K90" i="16"/>
  <c r="S49" i="6"/>
  <c r="Y49" i="6" s="1"/>
  <c r="AA49" i="6" s="1"/>
  <c r="T46" i="6"/>
  <c r="T37" i="6"/>
  <c r="S53" i="6"/>
  <c r="T27" i="6"/>
  <c r="T68" i="6"/>
  <c r="S45" i="6"/>
  <c r="S64" i="6"/>
  <c r="Y64" i="6" s="1"/>
  <c r="T71" i="6"/>
  <c r="S68" i="6"/>
  <c r="Y68" i="6" s="1"/>
  <c r="S46" i="6"/>
  <c r="S63" i="6"/>
  <c r="T60" i="6"/>
  <c r="T47" i="6"/>
  <c r="T31" i="6"/>
  <c r="S48" i="6"/>
  <c r="S42" i="6"/>
  <c r="K80" i="18"/>
  <c r="Q80" i="18" s="1"/>
  <c r="T53" i="6"/>
  <c r="T45" i="6"/>
  <c r="T50" i="6"/>
  <c r="T61" i="6"/>
  <c r="S74" i="6"/>
  <c r="S84" i="6"/>
  <c r="S40" i="6"/>
  <c r="S45" i="15"/>
  <c r="T39" i="6"/>
  <c r="T70" i="6"/>
  <c r="S41" i="6"/>
  <c r="S69" i="6"/>
  <c r="S70" i="32"/>
  <c r="S44" i="6"/>
  <c r="Y44" i="6" s="1"/>
  <c r="S79" i="6"/>
  <c r="Y79" i="6" s="1"/>
  <c r="S39" i="6"/>
  <c r="S78" i="6"/>
  <c r="T69" i="6"/>
  <c r="T38" i="6"/>
  <c r="T52" i="6"/>
  <c r="T26" i="6"/>
  <c r="T63" i="6"/>
  <c r="T65" i="6"/>
  <c r="T43" i="6"/>
  <c r="S27" i="6"/>
  <c r="S73" i="6"/>
  <c r="T55" i="6"/>
  <c r="S88" i="6"/>
  <c r="S82" i="6"/>
  <c r="T33" i="6"/>
  <c r="S38" i="6"/>
  <c r="Y38" i="6" s="1"/>
  <c r="AA38" i="6" s="1"/>
  <c r="S59" i="39"/>
  <c r="K84" i="33"/>
  <c r="Q84" i="33" s="1"/>
  <c r="K81" i="35"/>
  <c r="Q81" i="35" s="1"/>
  <c r="T73" i="23"/>
  <c r="T51" i="34"/>
  <c r="T75" i="20"/>
  <c r="S47" i="36"/>
  <c r="K85" i="13"/>
  <c r="Q85" i="13" s="1"/>
  <c r="K90" i="14"/>
  <c r="T86" i="28"/>
  <c r="S46" i="28"/>
  <c r="S76" i="15"/>
  <c r="T33" i="28"/>
  <c r="T88" i="17"/>
  <c r="S66" i="28"/>
  <c r="S75" i="28"/>
  <c r="T63" i="15"/>
  <c r="S50" i="15"/>
  <c r="Y50" i="15" s="1"/>
  <c r="AA50" i="15" s="1"/>
  <c r="T66" i="35"/>
  <c r="S46" i="35"/>
  <c r="S31" i="26"/>
  <c r="S85" i="28"/>
  <c r="T53" i="15"/>
  <c r="T72" i="28"/>
  <c r="T29" i="25"/>
  <c r="T54" i="15"/>
  <c r="T61" i="15"/>
  <c r="S35" i="15"/>
  <c r="S32" i="22"/>
  <c r="S40" i="34"/>
  <c r="S26" i="20"/>
  <c r="S65" i="36"/>
  <c r="S28" i="24"/>
  <c r="T74" i="20"/>
  <c r="T28" i="31"/>
  <c r="K87" i="38"/>
  <c r="Q87" i="38" s="1"/>
  <c r="T28" i="14"/>
  <c r="K62" i="35"/>
  <c r="Q62" i="35" s="1"/>
  <c r="K72" i="28"/>
  <c r="Q72" i="28" s="1"/>
  <c r="S61" i="36"/>
  <c r="S42" i="24"/>
  <c r="K79" i="35"/>
  <c r="Q79" i="35" s="1"/>
  <c r="K79" i="33"/>
  <c r="Q79" i="33" s="1"/>
  <c r="K90" i="9"/>
  <c r="K86" i="33"/>
  <c r="Q86" i="33" s="1"/>
  <c r="T70" i="34"/>
  <c r="S48" i="16"/>
  <c r="T32" i="36"/>
  <c r="T34" i="24"/>
  <c r="K87" i="33"/>
  <c r="Q87" i="33" s="1"/>
  <c r="T42" i="14"/>
  <c r="T26" i="14"/>
  <c r="S47" i="9"/>
  <c r="T79" i="9"/>
  <c r="K60" i="37"/>
  <c r="Q60" i="37" s="1"/>
  <c r="K88" i="19"/>
  <c r="Q88" i="19" s="1"/>
  <c r="K79" i="37"/>
  <c r="Q79" i="37" s="1"/>
  <c r="K75" i="25"/>
  <c r="Q75" i="25" s="1"/>
  <c r="T68" i="31"/>
  <c r="T45" i="20"/>
  <c r="T46" i="18"/>
  <c r="S26" i="18"/>
  <c r="S82" i="18"/>
  <c r="S60" i="34"/>
  <c r="T65" i="34"/>
  <c r="T78" i="34"/>
  <c r="T37" i="16"/>
  <c r="T83" i="36"/>
  <c r="T62" i="36"/>
  <c r="T70" i="24"/>
  <c r="S61" i="24"/>
  <c r="S70" i="25"/>
  <c r="S36" i="36"/>
  <c r="T81" i="35"/>
  <c r="T76" i="35"/>
  <c r="S87" i="34"/>
  <c r="S45" i="9"/>
  <c r="S71" i="9"/>
  <c r="S26" i="9"/>
  <c r="T69" i="34"/>
  <c r="T46" i="35"/>
  <c r="T40" i="11"/>
  <c r="T65" i="14"/>
  <c r="T27" i="30"/>
  <c r="T45" i="11"/>
  <c r="K73" i="6"/>
  <c r="Q73" i="6" s="1"/>
  <c r="K90" i="22"/>
  <c r="K69" i="35"/>
  <c r="Q69" i="35" s="1"/>
  <c r="T27" i="18"/>
  <c r="S46" i="18"/>
  <c r="T75" i="35"/>
  <c r="K82" i="32"/>
  <c r="Q82" i="32" s="1"/>
  <c r="S47" i="35"/>
  <c r="S29" i="11"/>
  <c r="K81" i="33"/>
  <c r="Q81" i="33" s="1"/>
  <c r="T52" i="20"/>
  <c r="T26" i="18"/>
  <c r="T37" i="34"/>
  <c r="T53" i="25"/>
  <c r="T44" i="36"/>
  <c r="T41" i="24"/>
  <c r="T70" i="20"/>
  <c r="K75" i="33"/>
  <c r="Q75" i="33" s="1"/>
  <c r="S26" i="35"/>
  <c r="T33" i="34"/>
  <c r="S52" i="11"/>
  <c r="T76" i="9"/>
  <c r="T45" i="35"/>
  <c r="T68" i="14"/>
  <c r="T86" i="30"/>
  <c r="T41" i="11"/>
  <c r="K76" i="23"/>
  <c r="Q76" i="23" s="1"/>
  <c r="Q93" i="37"/>
  <c r="T72" i="25"/>
  <c r="T84" i="13"/>
  <c r="T80" i="30"/>
  <c r="S50" i="25"/>
  <c r="S39" i="9"/>
  <c r="T39" i="18"/>
  <c r="T34" i="18"/>
  <c r="S59" i="18"/>
  <c r="S85" i="18"/>
  <c r="S27" i="10"/>
  <c r="S25" i="10"/>
  <c r="S41" i="25"/>
  <c r="T37" i="18"/>
  <c r="T67" i="35"/>
  <c r="T79" i="35"/>
  <c r="T62" i="35"/>
  <c r="T83" i="35"/>
  <c r="S46" i="9"/>
  <c r="S28" i="9"/>
  <c r="S63" i="9"/>
  <c r="S43" i="11"/>
  <c r="T70" i="30"/>
  <c r="T52" i="30"/>
  <c r="S60" i="25"/>
  <c r="S71" i="25"/>
  <c r="T50" i="18"/>
  <c r="T35" i="18"/>
  <c r="S34" i="18"/>
  <c r="S38" i="18"/>
  <c r="S87" i="18"/>
  <c r="S26" i="39"/>
  <c r="S33" i="23"/>
  <c r="S41" i="35"/>
  <c r="S38" i="35"/>
  <c r="S25" i="35"/>
  <c r="S66" i="9"/>
  <c r="T77" i="35"/>
  <c r="T53" i="35"/>
  <c r="T36" i="11"/>
  <c r="T41" i="9"/>
  <c r="T33" i="35"/>
  <c r="S61" i="35"/>
  <c r="T25" i="9"/>
  <c r="K72" i="29"/>
  <c r="Q72" i="29" s="1"/>
  <c r="K83" i="13"/>
  <c r="Q83" i="13" s="1"/>
  <c r="K73" i="32"/>
  <c r="Q73" i="32" s="1"/>
  <c r="T37" i="11"/>
  <c r="T68" i="11"/>
  <c r="S25" i="11"/>
  <c r="S35" i="11"/>
  <c r="S51" i="11"/>
  <c r="T34" i="11"/>
  <c r="T49" i="11"/>
  <c r="T75" i="11"/>
  <c r="S27" i="11"/>
  <c r="Y27" i="11" s="1"/>
  <c r="AA27" i="11" s="1"/>
  <c r="K81" i="28"/>
  <c r="Q81" i="28" s="1"/>
  <c r="K67" i="34"/>
  <c r="Q67" i="34" s="1"/>
  <c r="T65" i="18"/>
  <c r="T40" i="18"/>
  <c r="T28" i="18"/>
  <c r="T33" i="18"/>
  <c r="T29" i="18"/>
  <c r="S37" i="18"/>
  <c r="S29" i="18"/>
  <c r="S62" i="18"/>
  <c r="S86" i="18"/>
  <c r="K83" i="35"/>
  <c r="Q83" i="35" s="1"/>
  <c r="T84" i="35"/>
  <c r="S29" i="35"/>
  <c r="S40" i="35"/>
  <c r="T88" i="35"/>
  <c r="S50" i="35"/>
  <c r="S61" i="9"/>
  <c r="S29" i="9"/>
  <c r="S42" i="9"/>
  <c r="S42" i="35"/>
  <c r="T88" i="11"/>
  <c r="S36" i="11"/>
  <c r="T42" i="11"/>
  <c r="T47" i="9"/>
  <c r="S52" i="30"/>
  <c r="S47" i="30"/>
  <c r="S45" i="30"/>
  <c r="T69" i="9"/>
  <c r="T42" i="30"/>
  <c r="S70" i="11"/>
  <c r="K88" i="33"/>
  <c r="Q88" i="33" s="1"/>
  <c r="T71" i="11"/>
  <c r="T60" i="24"/>
  <c r="T69" i="24"/>
  <c r="S64" i="24"/>
  <c r="S27" i="24"/>
  <c r="S39" i="24"/>
  <c r="S66" i="24"/>
  <c r="T53" i="24"/>
  <c r="T77" i="24"/>
  <c r="S68" i="24"/>
  <c r="S50" i="24"/>
  <c r="S67" i="24"/>
  <c r="T83" i="24"/>
  <c r="T52" i="24"/>
  <c r="T61" i="24"/>
  <c r="Y61" i="24" s="1"/>
  <c r="AA61" i="24" s="1"/>
  <c r="T32" i="24"/>
  <c r="S32" i="16"/>
  <c r="T33" i="16"/>
  <c r="T48" i="36"/>
  <c r="S79" i="36"/>
  <c r="T73" i="36"/>
  <c r="S71" i="36"/>
  <c r="S87" i="36"/>
  <c r="T70" i="36"/>
  <c r="T39" i="36"/>
  <c r="S50" i="36"/>
  <c r="T37" i="20"/>
  <c r="S83" i="20"/>
  <c r="T85" i="20"/>
  <c r="S47" i="20"/>
  <c r="T60" i="20"/>
  <c r="S53" i="20"/>
  <c r="S71" i="34"/>
  <c r="S79" i="34"/>
  <c r="S37" i="34"/>
  <c r="S74" i="34"/>
  <c r="K90" i="35"/>
  <c r="K84" i="36"/>
  <c r="Q84" i="36" s="1"/>
  <c r="T41" i="14"/>
  <c r="T47" i="14"/>
  <c r="T45" i="14"/>
  <c r="T48" i="14"/>
  <c r="T53" i="14"/>
  <c r="T38" i="14"/>
  <c r="T32" i="14"/>
  <c r="S44" i="14"/>
  <c r="T60" i="14"/>
  <c r="T61" i="25"/>
  <c r="T93" i="25"/>
  <c r="S34" i="25"/>
  <c r="S39" i="25"/>
  <c r="S31" i="25"/>
  <c r="S54" i="25"/>
  <c r="T45" i="25"/>
  <c r="T43" i="18"/>
  <c r="T48" i="18"/>
  <c r="T41" i="18"/>
  <c r="T40" i="9"/>
  <c r="T84" i="9"/>
  <c r="T70" i="9"/>
  <c r="T28" i="9"/>
  <c r="T63" i="9"/>
  <c r="S44" i="9"/>
  <c r="S33" i="9"/>
  <c r="S30" i="9"/>
  <c r="S54" i="9"/>
  <c r="S65" i="9"/>
  <c r="S37" i="9"/>
  <c r="S31" i="9"/>
  <c r="S69" i="9"/>
  <c r="T34" i="9"/>
  <c r="T30" i="9"/>
  <c r="T86" i="9"/>
  <c r="T77" i="9"/>
  <c r="T49" i="9"/>
  <c r="Y49" i="9" s="1"/>
  <c r="AA49" i="9" s="1"/>
  <c r="T53" i="9"/>
  <c r="T44" i="9"/>
  <c r="T64" i="9"/>
  <c r="T66" i="9"/>
  <c r="S52" i="9"/>
  <c r="S32" i="9"/>
  <c r="S67" i="9"/>
  <c r="S73" i="9"/>
  <c r="S59" i="9"/>
  <c r="S75" i="9"/>
  <c r="S25" i="9"/>
  <c r="S34" i="9"/>
  <c r="Y34" i="9" s="1"/>
  <c r="AA34" i="9" s="1"/>
  <c r="S83" i="9"/>
  <c r="S68" i="9"/>
  <c r="S77" i="9"/>
  <c r="Y77" i="9" s="1"/>
  <c r="AA77" i="9" s="1"/>
  <c r="T36" i="9"/>
  <c r="T47" i="35"/>
  <c r="T32" i="35"/>
  <c r="S86" i="35"/>
  <c r="T30" i="35"/>
  <c r="T44" i="35"/>
  <c r="T74" i="35"/>
  <c r="S37" i="35"/>
  <c r="S39" i="35"/>
  <c r="S28" i="35"/>
  <c r="T73" i="35"/>
  <c r="T59" i="35"/>
  <c r="S27" i="35"/>
  <c r="S48" i="35"/>
  <c r="T72" i="35"/>
  <c r="S34" i="35"/>
  <c r="S49" i="35"/>
  <c r="T61" i="35"/>
  <c r="S51" i="35"/>
  <c r="S45" i="35"/>
  <c r="T39" i="35"/>
  <c r="S65" i="35"/>
  <c r="T54" i="35"/>
  <c r="T26" i="35"/>
  <c r="T51" i="35"/>
  <c r="T78" i="35"/>
  <c r="T63" i="35"/>
  <c r="S32" i="35"/>
  <c r="T86" i="35"/>
  <c r="T60" i="35"/>
  <c r="Y60" i="35" s="1"/>
  <c r="AA60" i="35" s="1"/>
  <c r="S36" i="35"/>
  <c r="S52" i="35"/>
  <c r="T82" i="35"/>
  <c r="S33" i="35"/>
  <c r="S54" i="35"/>
  <c r="Y54" i="35" s="1"/>
  <c r="AA54" i="35" s="1"/>
  <c r="T87" i="35"/>
  <c r="S35" i="35"/>
  <c r="S31" i="35"/>
  <c r="T36" i="35"/>
  <c r="T51" i="30"/>
  <c r="T26" i="30"/>
  <c r="T34" i="30"/>
  <c r="T44" i="30"/>
  <c r="S27" i="30"/>
  <c r="S32" i="30"/>
  <c r="T59" i="30"/>
  <c r="S50" i="30"/>
  <c r="S30" i="30"/>
  <c r="T35" i="30"/>
  <c r="T62" i="30"/>
  <c r="T82" i="30"/>
  <c r="S28" i="30"/>
  <c r="T76" i="30"/>
  <c r="S87" i="25"/>
  <c r="K83" i="33"/>
  <c r="Q83" i="33" s="1"/>
  <c r="T28" i="25"/>
  <c r="T38" i="25"/>
  <c r="K90" i="13"/>
  <c r="T32" i="25"/>
  <c r="T83" i="18"/>
  <c r="T42" i="18"/>
  <c r="T36" i="18"/>
  <c r="T30" i="18"/>
  <c r="T32" i="18"/>
  <c r="S41" i="18"/>
  <c r="S49" i="18"/>
  <c r="S68" i="18"/>
  <c r="S65" i="18"/>
  <c r="T93" i="18"/>
  <c r="Y93" i="18" s="1"/>
  <c r="AA93" i="18" s="1"/>
  <c r="S80" i="11"/>
  <c r="K63" i="35"/>
  <c r="Q63" i="35" s="1"/>
  <c r="T87" i="25"/>
  <c r="T51" i="25"/>
  <c r="S52" i="25"/>
  <c r="T25" i="18"/>
  <c r="T40" i="35"/>
  <c r="T42" i="9"/>
  <c r="T80" i="35"/>
  <c r="S30" i="35"/>
  <c r="S43" i="35"/>
  <c r="T69" i="35"/>
  <c r="T68" i="35"/>
  <c r="T71" i="35"/>
  <c r="T70" i="35"/>
  <c r="S74" i="9"/>
  <c r="S27" i="9"/>
  <c r="S36" i="9"/>
  <c r="S50" i="9"/>
  <c r="T65" i="35"/>
  <c r="S33" i="11"/>
  <c r="T68" i="9"/>
  <c r="T38" i="11"/>
  <c r="T34" i="35"/>
  <c r="T74" i="14"/>
  <c r="T64" i="35"/>
  <c r="T85" i="30"/>
  <c r="S49" i="30"/>
  <c r="T83" i="30"/>
  <c r="T31" i="9"/>
  <c r="T35" i="9"/>
  <c r="S46" i="30"/>
  <c r="S85" i="35"/>
  <c r="S83" i="35"/>
  <c r="S71" i="35"/>
  <c r="S73" i="35"/>
  <c r="T35" i="14"/>
  <c r="K85" i="28"/>
  <c r="Q85" i="28" s="1"/>
  <c r="K86" i="32"/>
  <c r="Q86" i="32" s="1"/>
  <c r="K90" i="25"/>
  <c r="K88" i="31"/>
  <c r="Q88" i="31" s="1"/>
  <c r="K82" i="17"/>
  <c r="Q82" i="17" s="1"/>
  <c r="K87" i="35"/>
  <c r="Q87" i="35" s="1"/>
  <c r="T63" i="16"/>
  <c r="T53" i="16"/>
  <c r="M93" i="26"/>
  <c r="Q93" i="26"/>
  <c r="K75" i="31"/>
  <c r="Q75" i="31" s="1"/>
  <c r="K82" i="35"/>
  <c r="Q82" i="35" s="1"/>
  <c r="K87" i="30"/>
  <c r="Q87" i="30" s="1"/>
  <c r="K76" i="25"/>
  <c r="Q76" i="25" s="1"/>
  <c r="K82" i="23"/>
  <c r="Q82" i="23" s="1"/>
  <c r="T53" i="20"/>
  <c r="T27" i="20"/>
  <c r="T35" i="34"/>
  <c r="T76" i="34"/>
  <c r="S26" i="34"/>
  <c r="T80" i="31"/>
  <c r="S45" i="16"/>
  <c r="T93" i="24"/>
  <c r="Y93" i="24" s="1"/>
  <c r="T86" i="20"/>
  <c r="S74" i="36"/>
  <c r="T38" i="36"/>
  <c r="T84" i="36"/>
  <c r="S75" i="36"/>
  <c r="S76" i="36"/>
  <c r="T77" i="36"/>
  <c r="S80" i="36"/>
  <c r="S35" i="24"/>
  <c r="T26" i="24"/>
  <c r="T63" i="24"/>
  <c r="S43" i="24"/>
  <c r="S26" i="24"/>
  <c r="S44" i="24"/>
  <c r="T33" i="24"/>
  <c r="S78" i="24"/>
  <c r="T59" i="20"/>
  <c r="S63" i="20"/>
  <c r="T79" i="20"/>
  <c r="T34" i="20"/>
  <c r="S51" i="24"/>
  <c r="K85" i="34"/>
  <c r="Q85" i="34" s="1"/>
  <c r="K69" i="34"/>
  <c r="Q69" i="34" s="1"/>
  <c r="S31" i="16"/>
  <c r="M93" i="33"/>
  <c r="Q93" i="33"/>
  <c r="T71" i="34"/>
  <c r="K65" i="35"/>
  <c r="Q65" i="35" s="1"/>
  <c r="S50" i="34"/>
  <c r="T84" i="34"/>
  <c r="T74" i="34"/>
  <c r="K74" i="33"/>
  <c r="Q74" i="33" s="1"/>
  <c r="K71" i="31"/>
  <c r="Q71" i="31" s="1"/>
  <c r="T44" i="20"/>
  <c r="T48" i="20"/>
  <c r="T39" i="20"/>
  <c r="Y39" i="20" s="1"/>
  <c r="AA39" i="20" s="1"/>
  <c r="K88" i="35"/>
  <c r="Q88" i="35" s="1"/>
  <c r="K68" i="35"/>
  <c r="Q68" i="35" s="1"/>
  <c r="S67" i="34"/>
  <c r="T29" i="34"/>
  <c r="T66" i="34"/>
  <c r="T62" i="34"/>
  <c r="S54" i="31"/>
  <c r="T40" i="16"/>
  <c r="T25" i="16"/>
  <c r="S70" i="16"/>
  <c r="T81" i="36"/>
  <c r="S84" i="24"/>
  <c r="T82" i="24"/>
  <c r="S77" i="20"/>
  <c r="T74" i="36"/>
  <c r="S42" i="36"/>
  <c r="S64" i="36"/>
  <c r="S31" i="36"/>
  <c r="S60" i="36"/>
  <c r="T88" i="36"/>
  <c r="S34" i="36"/>
  <c r="T49" i="36"/>
  <c r="T37" i="36"/>
  <c r="T93" i="36"/>
  <c r="Y93" i="36" s="1"/>
  <c r="T64" i="36"/>
  <c r="S86" i="36"/>
  <c r="T75" i="36"/>
  <c r="T68" i="36"/>
  <c r="T80" i="24"/>
  <c r="S33" i="24"/>
  <c r="S70" i="24"/>
  <c r="Y70" i="24" s="1"/>
  <c r="AA70" i="24" s="1"/>
  <c r="T72" i="24"/>
  <c r="S32" i="24"/>
  <c r="S85" i="24"/>
  <c r="T79" i="24"/>
  <c r="S38" i="24"/>
  <c r="S45" i="24"/>
  <c r="S73" i="24"/>
  <c r="T35" i="24"/>
  <c r="T59" i="24"/>
  <c r="T65" i="24"/>
  <c r="T46" i="24"/>
  <c r="S46" i="24"/>
  <c r="S60" i="24"/>
  <c r="T29" i="24"/>
  <c r="S87" i="24"/>
  <c r="S88" i="24"/>
  <c r="T43" i="24"/>
  <c r="S31" i="20"/>
  <c r="S35" i="20"/>
  <c r="S80" i="20"/>
  <c r="T36" i="20"/>
  <c r="S81" i="20"/>
  <c r="T29" i="20"/>
  <c r="T41" i="20"/>
  <c r="S53" i="24"/>
  <c r="S62" i="24"/>
  <c r="S71" i="24"/>
  <c r="T81" i="20"/>
  <c r="S48" i="20"/>
  <c r="T41" i="16"/>
  <c r="T38" i="31"/>
  <c r="S28" i="16"/>
  <c r="S51" i="16"/>
  <c r="T32" i="34"/>
  <c r="S35" i="34"/>
  <c r="S48" i="34"/>
  <c r="S54" i="34"/>
  <c r="T70" i="14"/>
  <c r="T61" i="14"/>
  <c r="T85" i="35"/>
  <c r="S44" i="30"/>
  <c r="S43" i="30"/>
  <c r="S35" i="30"/>
  <c r="T72" i="30"/>
  <c r="T88" i="30"/>
  <c r="S54" i="30"/>
  <c r="T78" i="30"/>
  <c r="T62" i="9"/>
  <c r="S48" i="9"/>
  <c r="T80" i="9"/>
  <c r="T78" i="9"/>
  <c r="T41" i="30"/>
  <c r="T53" i="30"/>
  <c r="T46" i="9"/>
  <c r="S79" i="11"/>
  <c r="K64" i="6"/>
  <c r="Q64" i="6" s="1"/>
  <c r="S70" i="35"/>
  <c r="S80" i="35"/>
  <c r="Y80" i="35" s="1"/>
  <c r="T47" i="18"/>
  <c r="T29" i="11"/>
  <c r="Y29" i="11" s="1"/>
  <c r="AA29" i="11" s="1"/>
  <c r="T84" i="31"/>
  <c r="S38" i="31"/>
  <c r="T82" i="31"/>
  <c r="T26" i="31"/>
  <c r="T45" i="34"/>
  <c r="Y45" i="34" s="1"/>
  <c r="AA45" i="34" s="1"/>
  <c r="K88" i="15"/>
  <c r="Q88" i="15" s="1"/>
  <c r="T40" i="24"/>
  <c r="T35" i="20"/>
  <c r="K90" i="19"/>
  <c r="S68" i="34"/>
  <c r="S41" i="34"/>
  <c r="T81" i="34"/>
  <c r="S30" i="16"/>
  <c r="T64" i="16"/>
  <c r="S26" i="16"/>
  <c r="T51" i="24"/>
  <c r="S30" i="20"/>
  <c r="T53" i="36"/>
  <c r="S59" i="36"/>
  <c r="S51" i="36"/>
  <c r="S66" i="36"/>
  <c r="T87" i="36"/>
  <c r="S26" i="36"/>
  <c r="T69" i="36"/>
  <c r="T64" i="24"/>
  <c r="T49" i="24"/>
  <c r="S34" i="24"/>
  <c r="Y34" i="24" s="1"/>
  <c r="AA34" i="24" s="1"/>
  <c r="S86" i="24"/>
  <c r="T73" i="24"/>
  <c r="S82" i="24"/>
  <c r="Y82" i="24" s="1"/>
  <c r="T39" i="24"/>
  <c r="T62" i="24"/>
  <c r="T42" i="24"/>
  <c r="S69" i="24"/>
  <c r="S25" i="24"/>
  <c r="S73" i="20"/>
  <c r="S68" i="20"/>
  <c r="S59" i="20"/>
  <c r="Y59" i="20" s="1"/>
  <c r="AA59" i="20" s="1"/>
  <c r="T26" i="20"/>
  <c r="S52" i="24"/>
  <c r="Y52" i="24" s="1"/>
  <c r="AA52" i="24" s="1"/>
  <c r="T76" i="24"/>
  <c r="S38" i="20"/>
  <c r="K77" i="34"/>
  <c r="Q77" i="34" s="1"/>
  <c r="T39" i="31"/>
  <c r="S51" i="34"/>
  <c r="S42" i="31"/>
  <c r="T40" i="31"/>
  <c r="K71" i="37"/>
  <c r="Q71" i="37" s="1"/>
  <c r="K76" i="35"/>
  <c r="Q76" i="35" s="1"/>
  <c r="S81" i="34"/>
  <c r="T52" i="34"/>
  <c r="T75" i="34"/>
  <c r="T72" i="13"/>
  <c r="T30" i="20"/>
  <c r="T43" i="20"/>
  <c r="T36" i="34"/>
  <c r="S63" i="34"/>
  <c r="S73" i="34"/>
  <c r="S53" i="34"/>
  <c r="S25" i="34"/>
  <c r="T68" i="34"/>
  <c r="S47" i="16"/>
  <c r="T32" i="16"/>
  <c r="S34" i="16"/>
  <c r="S76" i="24"/>
  <c r="Y76" i="24" s="1"/>
  <c r="T68" i="24"/>
  <c r="S61" i="20"/>
  <c r="T42" i="36"/>
  <c r="S46" i="36"/>
  <c r="T61" i="36"/>
  <c r="Y61" i="36" s="1"/>
  <c r="S43" i="36"/>
  <c r="S85" i="36"/>
  <c r="T47" i="36"/>
  <c r="Y47" i="36" s="1"/>
  <c r="AA47" i="36" s="1"/>
  <c r="T71" i="36"/>
  <c r="T41" i="36"/>
  <c r="T80" i="36"/>
  <c r="T67" i="36"/>
  <c r="T30" i="36"/>
  <c r="S39" i="36"/>
  <c r="Y39" i="36" s="1"/>
  <c r="AA39" i="36" s="1"/>
  <c r="T79" i="36"/>
  <c r="T27" i="36"/>
  <c r="T74" i="24"/>
  <c r="S31" i="24"/>
  <c r="S79" i="24"/>
  <c r="Y79" i="24" s="1"/>
  <c r="T88" i="24"/>
  <c r="S30" i="24"/>
  <c r="T38" i="24"/>
  <c r="T87" i="24"/>
  <c r="T44" i="24"/>
  <c r="S49" i="24"/>
  <c r="Y49" i="24" s="1"/>
  <c r="AA49" i="24" s="1"/>
  <c r="S81" i="24"/>
  <c r="T31" i="24"/>
  <c r="T75" i="24"/>
  <c r="Y75" i="24" s="1"/>
  <c r="T81" i="24"/>
  <c r="T50" i="24"/>
  <c r="S74" i="24"/>
  <c r="S83" i="24"/>
  <c r="T25" i="24"/>
  <c r="S80" i="24"/>
  <c r="T84" i="24"/>
  <c r="S62" i="20"/>
  <c r="S40" i="20"/>
  <c r="T66" i="20"/>
  <c r="S25" i="20"/>
  <c r="S84" i="20"/>
  <c r="T25" i="20"/>
  <c r="T54" i="20"/>
  <c r="S41" i="24"/>
  <c r="T28" i="24"/>
  <c r="T36" i="24"/>
  <c r="S37" i="20"/>
  <c r="T71" i="20"/>
  <c r="K72" i="37"/>
  <c r="Q72" i="37" s="1"/>
  <c r="K61" i="37"/>
  <c r="Q61" i="37" s="1"/>
  <c r="K63" i="34"/>
  <c r="Q63" i="34" s="1"/>
  <c r="T33" i="31"/>
  <c r="T51" i="31"/>
  <c r="T32" i="31"/>
  <c r="K73" i="28"/>
  <c r="Q73" i="28" s="1"/>
  <c r="S78" i="34"/>
  <c r="Y78" i="34" s="1"/>
  <c r="T26" i="34"/>
  <c r="M93" i="9"/>
  <c r="K60" i="6"/>
  <c r="Q60" i="6" s="1"/>
  <c r="T87" i="13"/>
  <c r="T85" i="34"/>
  <c r="T86" i="31"/>
  <c r="T33" i="14"/>
  <c r="T39" i="14"/>
  <c r="T49" i="14"/>
  <c r="T34" i="14"/>
  <c r="T50" i="14"/>
  <c r="T40" i="14"/>
  <c r="T88" i="14"/>
  <c r="T76" i="14"/>
  <c r="T85" i="14"/>
  <c r="T27" i="14"/>
  <c r="T25" i="14"/>
  <c r="T31" i="14"/>
  <c r="T30" i="14"/>
  <c r="T54" i="14"/>
  <c r="T36" i="14"/>
  <c r="T44" i="14"/>
  <c r="T77" i="14"/>
  <c r="S48" i="14"/>
  <c r="Y48" i="14" s="1"/>
  <c r="AA48" i="14" s="1"/>
  <c r="T84" i="14"/>
  <c r="T53" i="18"/>
  <c r="T38" i="18"/>
  <c r="T38" i="9"/>
  <c r="Y38" i="9" s="1"/>
  <c r="AA38" i="9" s="1"/>
  <c r="T43" i="9"/>
  <c r="T51" i="9"/>
  <c r="T48" i="9"/>
  <c r="T75" i="9"/>
  <c r="S43" i="9"/>
  <c r="Y43" i="9" s="1"/>
  <c r="AA43" i="9" s="1"/>
  <c r="T27" i="9"/>
  <c r="T54" i="9"/>
  <c r="T26" i="9"/>
  <c r="T50" i="9"/>
  <c r="S40" i="9"/>
  <c r="T81" i="9"/>
  <c r="T60" i="9"/>
  <c r="T52" i="9"/>
  <c r="T71" i="9"/>
  <c r="T72" i="9"/>
  <c r="S53" i="9"/>
  <c r="T61" i="9"/>
  <c r="T37" i="9"/>
  <c r="T33" i="9"/>
  <c r="T82" i="9"/>
  <c r="T88" i="9"/>
  <c r="T43" i="35"/>
  <c r="T27" i="35"/>
  <c r="S64" i="35"/>
  <c r="S75" i="35"/>
  <c r="Y75" i="35" s="1"/>
  <c r="S66" i="35"/>
  <c r="S76" i="35"/>
  <c r="T93" i="35"/>
  <c r="Y93" i="35" s="1"/>
  <c r="T41" i="35"/>
  <c r="T37" i="35"/>
  <c r="S53" i="35"/>
  <c r="T28" i="35"/>
  <c r="T38" i="35"/>
  <c r="Y38" i="35" s="1"/>
  <c r="AA38" i="35" s="1"/>
  <c r="T50" i="35"/>
  <c r="T31" i="35"/>
  <c r="T35" i="35"/>
  <c r="S59" i="35"/>
  <c r="S78" i="35"/>
  <c r="Y78" i="35" s="1"/>
  <c r="S72" i="35"/>
  <c r="Y72" i="35" s="1"/>
  <c r="T48" i="35"/>
  <c r="S81" i="35"/>
  <c r="T52" i="35"/>
  <c r="T29" i="35"/>
  <c r="T49" i="35"/>
  <c r="T42" i="35"/>
  <c r="T50" i="11"/>
  <c r="T39" i="11"/>
  <c r="T31" i="11"/>
  <c r="T32" i="11"/>
  <c r="T44" i="11"/>
  <c r="T51" i="11"/>
  <c r="T30" i="11"/>
  <c r="T46" i="11"/>
  <c r="T78" i="11"/>
  <c r="S46" i="11"/>
  <c r="T47" i="11"/>
  <c r="T35" i="11"/>
  <c r="S63" i="11"/>
  <c r="T53" i="11"/>
  <c r="T28" i="11"/>
  <c r="T48" i="11"/>
  <c r="T26" i="11"/>
  <c r="T52" i="11"/>
  <c r="T62" i="11"/>
  <c r="S31" i="11"/>
  <c r="T72" i="11"/>
  <c r="T47" i="30"/>
  <c r="T54" i="30"/>
  <c r="T31" i="30"/>
  <c r="T43" i="30"/>
  <c r="T30" i="30"/>
  <c r="T32" i="30"/>
  <c r="T37" i="30"/>
  <c r="T29" i="30"/>
  <c r="T33" i="30"/>
  <c r="T84" i="30"/>
  <c r="S33" i="30"/>
  <c r="T71" i="30"/>
  <c r="T61" i="30"/>
  <c r="T73" i="30"/>
  <c r="S41" i="30"/>
  <c r="T75" i="30"/>
  <c r="T66" i="30"/>
  <c r="S39" i="30"/>
  <c r="T64" i="30"/>
  <c r="S31" i="30"/>
  <c r="T74" i="30"/>
  <c r="S36" i="30"/>
  <c r="T69" i="30"/>
  <c r="S42" i="30"/>
  <c r="T46" i="30"/>
  <c r="T39" i="30"/>
  <c r="T36" i="30"/>
  <c r="T25" i="30"/>
  <c r="T28" i="30"/>
  <c r="T49" i="30"/>
  <c r="T48" i="30"/>
  <c r="T60" i="30"/>
  <c r="T81" i="30"/>
  <c r="T67" i="30"/>
  <c r="T63" i="30"/>
  <c r="S29" i="30"/>
  <c r="Y29" i="30" s="1"/>
  <c r="AA29" i="30" s="1"/>
  <c r="S53" i="30"/>
  <c r="S37" i="30"/>
  <c r="T87" i="30"/>
  <c r="S51" i="30"/>
  <c r="S25" i="30"/>
  <c r="S48" i="30"/>
  <c r="T65" i="30"/>
  <c r="T68" i="30"/>
  <c r="S26" i="30"/>
  <c r="K87" i="18"/>
  <c r="Q87" i="18" s="1"/>
  <c r="K88" i="39"/>
  <c r="Q88" i="39" s="1"/>
  <c r="K90" i="28"/>
  <c r="K71" i="35"/>
  <c r="Q71" i="35" s="1"/>
  <c r="K84" i="35"/>
  <c r="Q84" i="35" s="1"/>
  <c r="K74" i="35"/>
  <c r="Q74" i="35" s="1"/>
  <c r="T43" i="28"/>
  <c r="T48" i="28"/>
  <c r="T45" i="28"/>
  <c r="T64" i="28"/>
  <c r="S81" i="15"/>
  <c r="T42" i="15"/>
  <c r="S42" i="15"/>
  <c r="S52" i="15"/>
  <c r="S83" i="15"/>
  <c r="S84" i="15"/>
  <c r="T37" i="15"/>
  <c r="T62" i="15"/>
  <c r="S49" i="15"/>
  <c r="T86" i="15"/>
  <c r="S67" i="17"/>
  <c r="S64" i="17"/>
  <c r="T33" i="27"/>
  <c r="T53" i="27"/>
  <c r="K75" i="36"/>
  <c r="Q75" i="36" s="1"/>
  <c r="T62" i="28"/>
  <c r="T85" i="28"/>
  <c r="T69" i="28"/>
  <c r="S62" i="28"/>
  <c r="S41" i="28"/>
  <c r="S54" i="28"/>
  <c r="K76" i="22"/>
  <c r="Q76" i="22" s="1"/>
  <c r="T59" i="15"/>
  <c r="T71" i="15"/>
  <c r="T73" i="15"/>
  <c r="T49" i="15"/>
  <c r="T74" i="15"/>
  <c r="T42" i="28"/>
  <c r="S46" i="15"/>
  <c r="S84" i="27"/>
  <c r="S82" i="28"/>
  <c r="S39" i="28"/>
  <c r="T83" i="15"/>
  <c r="Y83" i="15" s="1"/>
  <c r="AA83" i="15" s="1"/>
  <c r="K84" i="20"/>
  <c r="Q84" i="20" s="1"/>
  <c r="S71" i="15"/>
  <c r="T79" i="15"/>
  <c r="K79" i="26"/>
  <c r="Q79" i="26" s="1"/>
  <c r="S40" i="15"/>
  <c r="T43" i="15"/>
  <c r="S86" i="15"/>
  <c r="S51" i="15"/>
  <c r="T32" i="15"/>
  <c r="T30" i="28"/>
  <c r="T46" i="28"/>
  <c r="Y46" i="28" s="1"/>
  <c r="AA46" i="28" s="1"/>
  <c r="T50" i="28"/>
  <c r="Y93" i="25"/>
  <c r="T46" i="15"/>
  <c r="S75" i="17"/>
  <c r="K65" i="33"/>
  <c r="Q65" i="33" s="1"/>
  <c r="S40" i="24"/>
  <c r="T47" i="24"/>
  <c r="S54" i="24"/>
  <c r="T66" i="24"/>
  <c r="T85" i="24"/>
  <c r="S72" i="24"/>
  <c r="S29" i="24"/>
  <c r="T37" i="24"/>
  <c r="S77" i="24"/>
  <c r="Y77" i="24" s="1"/>
  <c r="S48" i="24"/>
  <c r="T54" i="24"/>
  <c r="S37" i="24"/>
  <c r="T78" i="24"/>
  <c r="T67" i="24"/>
  <c r="T27" i="24"/>
  <c r="S59" i="24"/>
  <c r="S65" i="24"/>
  <c r="S47" i="24"/>
  <c r="Y47" i="24" s="1"/>
  <c r="AA47" i="24" s="1"/>
  <c r="T48" i="24"/>
  <c r="T86" i="24"/>
  <c r="T71" i="24"/>
  <c r="S63" i="24"/>
  <c r="T45" i="24"/>
  <c r="S36" i="24"/>
  <c r="Y36" i="24" s="1"/>
  <c r="AA36" i="24" s="1"/>
  <c r="S52" i="31"/>
  <c r="S44" i="31"/>
  <c r="T31" i="31"/>
  <c r="Y31" i="31" s="1"/>
  <c r="AA31" i="31" s="1"/>
  <c r="T54" i="31"/>
  <c r="T46" i="31"/>
  <c r="T27" i="31"/>
  <c r="S41" i="31"/>
  <c r="S32" i="31"/>
  <c r="S83" i="31"/>
  <c r="T30" i="31"/>
  <c r="T47" i="31"/>
  <c r="T31" i="16"/>
  <c r="S83" i="16"/>
  <c r="T78" i="16"/>
  <c r="T66" i="16"/>
  <c r="S35" i="16"/>
  <c r="S39" i="16"/>
  <c r="S71" i="16"/>
  <c r="T38" i="16"/>
  <c r="T93" i="16"/>
  <c r="Y93" i="16" s="1"/>
  <c r="S84" i="16"/>
  <c r="T72" i="36"/>
  <c r="S82" i="36"/>
  <c r="T78" i="20"/>
  <c r="S72" i="20"/>
  <c r="T73" i="20"/>
  <c r="T50" i="20"/>
  <c r="T64" i="20"/>
  <c r="S43" i="20"/>
  <c r="S70" i="20"/>
  <c r="Y70" i="20" s="1"/>
  <c r="AA70" i="20" s="1"/>
  <c r="T67" i="20"/>
  <c r="S44" i="20"/>
  <c r="S27" i="20"/>
  <c r="T77" i="34"/>
  <c r="S61" i="34"/>
  <c r="T93" i="34"/>
  <c r="Y93" i="34" s="1"/>
  <c r="S31" i="34"/>
  <c r="T42" i="34"/>
  <c r="T47" i="34"/>
  <c r="T40" i="34"/>
  <c r="S72" i="34"/>
  <c r="S47" i="34"/>
  <c r="S42" i="34"/>
  <c r="S86" i="34"/>
  <c r="T53" i="34"/>
  <c r="T54" i="34"/>
  <c r="K72" i="35"/>
  <c r="Q72" i="35" s="1"/>
  <c r="K79" i="28"/>
  <c r="Q79" i="28" s="1"/>
  <c r="S61" i="28"/>
  <c r="T93" i="28"/>
  <c r="Y93" i="28" s="1"/>
  <c r="S37" i="28"/>
  <c r="S79" i="28"/>
  <c r="K71" i="28"/>
  <c r="Q71" i="28" s="1"/>
  <c r="T87" i="15"/>
  <c r="Y87" i="15" s="1"/>
  <c r="T49" i="17"/>
  <c r="S68" i="15"/>
  <c r="S70" i="15"/>
  <c r="T64" i="15"/>
  <c r="T27" i="28"/>
  <c r="Y27" i="28" s="1"/>
  <c r="AA27" i="28" s="1"/>
  <c r="T61" i="28"/>
  <c r="T34" i="15"/>
  <c r="S53" i="17"/>
  <c r="S67" i="33"/>
  <c r="Q93" i="11"/>
  <c r="K76" i="37"/>
  <c r="Q76" i="37" s="1"/>
  <c r="T31" i="26"/>
  <c r="K82" i="26"/>
  <c r="Q82" i="26" s="1"/>
  <c r="K78" i="29"/>
  <c r="Q78" i="29" s="1"/>
  <c r="T82" i="28"/>
  <c r="T83" i="28"/>
  <c r="T75" i="28"/>
  <c r="S75" i="27"/>
  <c r="Y75" i="27" s="1"/>
  <c r="S60" i="28"/>
  <c r="Y60" i="28" s="1"/>
  <c r="AA60" i="28" s="1"/>
  <c r="S65" i="28"/>
  <c r="S88" i="28"/>
  <c r="K84" i="21"/>
  <c r="Q84" i="21" s="1"/>
  <c r="T71" i="28"/>
  <c r="T88" i="28"/>
  <c r="T76" i="28"/>
  <c r="Y76" i="28" s="1"/>
  <c r="S68" i="27"/>
  <c r="S77" i="27"/>
  <c r="S43" i="27"/>
  <c r="S27" i="27"/>
  <c r="S87" i="27"/>
  <c r="S33" i="28"/>
  <c r="Y33" i="28" s="1"/>
  <c r="AA33" i="28" s="1"/>
  <c r="S53" i="28"/>
  <c r="Y53" i="28" s="1"/>
  <c r="AA53" i="28" s="1"/>
  <c r="S40" i="28"/>
  <c r="S50" i="28"/>
  <c r="S72" i="28"/>
  <c r="S43" i="28"/>
  <c r="S44" i="28"/>
  <c r="K79" i="23"/>
  <c r="Q79" i="23" s="1"/>
  <c r="T76" i="15"/>
  <c r="S75" i="15"/>
  <c r="S27" i="15"/>
  <c r="S26" i="15"/>
  <c r="T28" i="15"/>
  <c r="S48" i="15"/>
  <c r="T39" i="15"/>
  <c r="T78" i="15"/>
  <c r="S39" i="15"/>
  <c r="T72" i="15"/>
  <c r="S64" i="15"/>
  <c r="T39" i="28"/>
  <c r="T37" i="28"/>
  <c r="S69" i="15"/>
  <c r="K81" i="22"/>
  <c r="Q81" i="22" s="1"/>
  <c r="S43" i="31"/>
  <c r="T62" i="31"/>
  <c r="S29" i="16"/>
  <c r="T46" i="16"/>
  <c r="K86" i="23"/>
  <c r="Q86" i="23" s="1"/>
  <c r="K87" i="11"/>
  <c r="Q87" i="11" s="1"/>
  <c r="K88" i="11"/>
  <c r="Q88" i="11" s="1"/>
  <c r="K65" i="34"/>
  <c r="Q65" i="34" s="1"/>
  <c r="K75" i="28"/>
  <c r="Q75" i="28" s="1"/>
  <c r="K86" i="28"/>
  <c r="Q86" i="28" s="1"/>
  <c r="K74" i="27"/>
  <c r="Q74" i="27" s="1"/>
  <c r="K90" i="17"/>
  <c r="K88" i="17"/>
  <c r="Q88" i="17" s="1"/>
  <c r="K77" i="33"/>
  <c r="Q77" i="33" s="1"/>
  <c r="K90" i="15"/>
  <c r="K67" i="6"/>
  <c r="Q67" i="6" s="1"/>
  <c r="K64" i="35"/>
  <c r="Q64" i="35" s="1"/>
  <c r="K66" i="35"/>
  <c r="Q66" i="35" s="1"/>
  <c r="K80" i="35"/>
  <c r="Q80" i="35" s="1"/>
  <c r="K78" i="35"/>
  <c r="Q78" i="35" s="1"/>
  <c r="K76" i="28"/>
  <c r="Q76" i="28" s="1"/>
  <c r="K63" i="6"/>
  <c r="Q63" i="6" s="1"/>
  <c r="K71" i="6"/>
  <c r="Q71" i="6" s="1"/>
  <c r="K72" i="38"/>
  <c r="Q72" i="38" s="1"/>
  <c r="K85" i="23"/>
  <c r="Q85" i="23" s="1"/>
  <c r="K68" i="29"/>
  <c r="Q68" i="29" s="1"/>
  <c r="S77" i="23"/>
  <c r="T26" i="39"/>
  <c r="S37" i="39"/>
  <c r="Q93" i="15"/>
  <c r="S26" i="22"/>
  <c r="S39" i="22"/>
  <c r="S79" i="22"/>
  <c r="S65" i="22"/>
  <c r="T39" i="22"/>
  <c r="K74" i="36"/>
  <c r="Q74" i="36" s="1"/>
  <c r="K75" i="35"/>
  <c r="Q75" i="35" s="1"/>
  <c r="K88" i="20"/>
  <c r="Q88" i="20" s="1"/>
  <c r="K87" i="27"/>
  <c r="Q87" i="27" s="1"/>
  <c r="K72" i="33"/>
  <c r="Q72" i="33" s="1"/>
  <c r="K68" i="6"/>
  <c r="Q68" i="6" s="1"/>
  <c r="K87" i="22"/>
  <c r="Q87" i="22" s="1"/>
  <c r="T67" i="28"/>
  <c r="T81" i="28"/>
  <c r="T77" i="28"/>
  <c r="T70" i="28"/>
  <c r="T84" i="28"/>
  <c r="T63" i="28"/>
  <c r="S38" i="27"/>
  <c r="S51" i="27"/>
  <c r="S74" i="28"/>
  <c r="S63" i="28"/>
  <c r="S26" i="28"/>
  <c r="S28" i="28"/>
  <c r="S77" i="28"/>
  <c r="S31" i="28"/>
  <c r="S30" i="28"/>
  <c r="S80" i="28"/>
  <c r="S59" i="28"/>
  <c r="S29" i="28"/>
  <c r="S78" i="28"/>
  <c r="S47" i="28"/>
  <c r="S45" i="28"/>
  <c r="S25" i="28"/>
  <c r="S35" i="28"/>
  <c r="S64" i="28"/>
  <c r="S73" i="28"/>
  <c r="S83" i="28"/>
  <c r="K70" i="28"/>
  <c r="Q70" i="28" s="1"/>
  <c r="T60" i="15"/>
  <c r="K85" i="15"/>
  <c r="Q85" i="15" s="1"/>
  <c r="T27" i="15"/>
  <c r="T75" i="15"/>
  <c r="T67" i="15"/>
  <c r="T80" i="33"/>
  <c r="T40" i="28"/>
  <c r="S82" i="15"/>
  <c r="T48" i="15"/>
  <c r="S88" i="39"/>
  <c r="S65" i="39"/>
  <c r="T70" i="15"/>
  <c r="T47" i="15"/>
  <c r="S53" i="15"/>
  <c r="S37" i="15"/>
  <c r="S88" i="15"/>
  <c r="T81" i="15"/>
  <c r="T41" i="15"/>
  <c r="S43" i="15"/>
  <c r="S85" i="15"/>
  <c r="S79" i="15"/>
  <c r="S63" i="15"/>
  <c r="S38" i="10"/>
  <c r="S44" i="15"/>
  <c r="T77" i="15"/>
  <c r="T88" i="32"/>
  <c r="T74" i="28"/>
  <c r="T65" i="28"/>
  <c r="T47" i="28"/>
  <c r="T31" i="28"/>
  <c r="T41" i="28"/>
  <c r="T44" i="28"/>
  <c r="T82" i="15"/>
  <c r="T85" i="15"/>
  <c r="S74" i="15"/>
  <c r="T29" i="17"/>
  <c r="T78" i="17"/>
  <c r="K70" i="33"/>
  <c r="Q70" i="33" s="1"/>
  <c r="K76" i="34"/>
  <c r="Q76" i="34" s="1"/>
  <c r="S70" i="22"/>
  <c r="S68" i="22"/>
  <c r="T85" i="22"/>
  <c r="T75" i="22"/>
  <c r="M93" i="31"/>
  <c r="Q93" i="31"/>
  <c r="Q93" i="28"/>
  <c r="M93" i="28"/>
  <c r="T50" i="22"/>
  <c r="T45" i="22"/>
  <c r="T47" i="22"/>
  <c r="T70" i="22"/>
  <c r="T78" i="22"/>
  <c r="S48" i="22"/>
  <c r="S75" i="22"/>
  <c r="S88" i="22"/>
  <c r="S27" i="22"/>
  <c r="S43" i="22"/>
  <c r="S50" i="22"/>
  <c r="S76" i="22"/>
  <c r="S78" i="22"/>
  <c r="Y78" i="22" s="1"/>
  <c r="T40" i="22"/>
  <c r="T53" i="22"/>
  <c r="T72" i="22"/>
  <c r="T64" i="22"/>
  <c r="T82" i="22"/>
  <c r="T84" i="22"/>
  <c r="S40" i="22"/>
  <c r="S74" i="22"/>
  <c r="S72" i="22"/>
  <c r="S31" i="22"/>
  <c r="S47" i="22"/>
  <c r="S42" i="22"/>
  <c r="S83" i="22"/>
  <c r="T54" i="21"/>
  <c r="T48" i="21"/>
  <c r="S75" i="38"/>
  <c r="S33" i="38"/>
  <c r="T41" i="38"/>
  <c r="S63" i="22"/>
  <c r="K64" i="33"/>
  <c r="Q64" i="33" s="1"/>
  <c r="S67" i="19"/>
  <c r="T53" i="39"/>
  <c r="T26" i="32"/>
  <c r="T27" i="21"/>
  <c r="T60" i="19"/>
  <c r="T29" i="22"/>
  <c r="T35" i="28"/>
  <c r="T54" i="28"/>
  <c r="T52" i="28"/>
  <c r="T29" i="28"/>
  <c r="T59" i="28"/>
  <c r="T26" i="28"/>
  <c r="T73" i="28"/>
  <c r="T34" i="28"/>
  <c r="T51" i="28"/>
  <c r="T38" i="28"/>
  <c r="T49" i="28"/>
  <c r="S32" i="15"/>
  <c r="S72" i="15"/>
  <c r="S25" i="15"/>
  <c r="S33" i="15"/>
  <c r="T26" i="15"/>
  <c r="T38" i="15"/>
  <c r="T44" i="15"/>
  <c r="S36" i="15"/>
  <c r="Y36" i="15" s="1"/>
  <c r="AA36" i="15" s="1"/>
  <c r="T31" i="15"/>
  <c r="T80" i="15"/>
  <c r="T93" i="15"/>
  <c r="Y93" i="15" s="1"/>
  <c r="S62" i="15"/>
  <c r="S52" i="17"/>
  <c r="T50" i="17"/>
  <c r="T48" i="17"/>
  <c r="T87" i="17"/>
  <c r="T68" i="17"/>
  <c r="T42" i="33"/>
  <c r="S87" i="33"/>
  <c r="S71" i="33"/>
  <c r="S82" i="33"/>
  <c r="T54" i="33"/>
  <c r="S32" i="33"/>
  <c r="T81" i="27"/>
  <c r="T63" i="27"/>
  <c r="T48" i="27"/>
  <c r="T59" i="27"/>
  <c r="T26" i="26"/>
  <c r="S54" i="26"/>
  <c r="T32" i="26"/>
  <c r="T64" i="26"/>
  <c r="T85" i="26"/>
  <c r="K85" i="27"/>
  <c r="Q85" i="27" s="1"/>
  <c r="K78" i="33"/>
  <c r="Q78" i="33" s="1"/>
  <c r="K68" i="33"/>
  <c r="Q68" i="33" s="1"/>
  <c r="Y79" i="37"/>
  <c r="AA79" i="37" s="1"/>
  <c r="Y67" i="37"/>
  <c r="T66" i="28"/>
  <c r="T78" i="28"/>
  <c r="T68" i="28"/>
  <c r="T87" i="28"/>
  <c r="T79" i="28"/>
  <c r="T80" i="28"/>
  <c r="S59" i="27"/>
  <c r="S54" i="27"/>
  <c r="S34" i="27"/>
  <c r="S69" i="28"/>
  <c r="S68" i="28"/>
  <c r="Y68" i="28" s="1"/>
  <c r="AA68" i="28" s="1"/>
  <c r="S38" i="28"/>
  <c r="S36" i="28"/>
  <c r="S71" i="28"/>
  <c r="S42" i="28"/>
  <c r="S34" i="28"/>
  <c r="Y34" i="28" s="1"/>
  <c r="AA34" i="28" s="1"/>
  <c r="S70" i="28"/>
  <c r="S81" i="28"/>
  <c r="S51" i="28"/>
  <c r="S49" i="28"/>
  <c r="S32" i="28"/>
  <c r="S86" i="28"/>
  <c r="S67" i="28"/>
  <c r="S48" i="28"/>
  <c r="S52" i="28"/>
  <c r="S87" i="28"/>
  <c r="K70" i="29"/>
  <c r="Q70" i="29" s="1"/>
  <c r="T68" i="15"/>
  <c r="T84" i="15"/>
  <c r="K66" i="34"/>
  <c r="Q66" i="34" s="1"/>
  <c r="S30" i="15"/>
  <c r="S67" i="15"/>
  <c r="S34" i="15"/>
  <c r="S31" i="15"/>
  <c r="K77" i="35"/>
  <c r="Q77" i="35" s="1"/>
  <c r="T87" i="19"/>
  <c r="S60" i="15"/>
  <c r="T40" i="15"/>
  <c r="T49" i="10"/>
  <c r="T79" i="39"/>
  <c r="T51" i="15"/>
  <c r="T35" i="15"/>
  <c r="S41" i="15"/>
  <c r="S80" i="15"/>
  <c r="T65" i="15"/>
  <c r="T45" i="15"/>
  <c r="S47" i="15"/>
  <c r="S78" i="15"/>
  <c r="S59" i="15"/>
  <c r="T88" i="15"/>
  <c r="T50" i="10"/>
  <c r="S66" i="15"/>
  <c r="T52" i="15"/>
  <c r="T54" i="32"/>
  <c r="T32" i="28"/>
  <c r="T28" i="28"/>
  <c r="T36" i="28"/>
  <c r="Y36" i="28" s="1"/>
  <c r="S84" i="28"/>
  <c r="T25" i="28"/>
  <c r="S79" i="21"/>
  <c r="S47" i="19"/>
  <c r="T68" i="19"/>
  <c r="T30" i="15"/>
  <c r="S29" i="15"/>
  <c r="S73" i="15"/>
  <c r="T69" i="15"/>
  <c r="T37" i="17"/>
  <c r="S63" i="17"/>
  <c r="S77" i="15"/>
  <c r="K86" i="16"/>
  <c r="Q86" i="16" s="1"/>
  <c r="K88" i="34"/>
  <c r="Q88" i="34" s="1"/>
  <c r="K70" i="34"/>
  <c r="Q70" i="34" s="1"/>
  <c r="K90" i="29"/>
  <c r="K78" i="28"/>
  <c r="Q78" i="28" s="1"/>
  <c r="S87" i="38"/>
  <c r="T27" i="22"/>
  <c r="K90" i="37"/>
  <c r="S34" i="22"/>
  <c r="S35" i="22"/>
  <c r="S69" i="22"/>
  <c r="T63" i="22"/>
  <c r="T61" i="22"/>
  <c r="T31" i="22"/>
  <c r="K74" i="32"/>
  <c r="Q74" i="32" s="1"/>
  <c r="T78" i="26"/>
  <c r="K88" i="23"/>
  <c r="Q88" i="23" s="1"/>
  <c r="S66" i="22"/>
  <c r="T34" i="22"/>
  <c r="T45" i="27"/>
  <c r="K85" i="33"/>
  <c r="Q85" i="33" s="1"/>
  <c r="K83" i="37"/>
  <c r="Q83" i="37" s="1"/>
  <c r="K81" i="34"/>
  <c r="Q81" i="34" s="1"/>
  <c r="K84" i="28"/>
  <c r="Q84" i="28" s="1"/>
  <c r="K88" i="26"/>
  <c r="Q88" i="26" s="1"/>
  <c r="K90" i="18"/>
  <c r="K90" i="23"/>
  <c r="K83" i="23"/>
  <c r="Q83" i="23" s="1"/>
  <c r="K78" i="23"/>
  <c r="Q78" i="23" s="1"/>
  <c r="K88" i="36"/>
  <c r="Q88" i="36" s="1"/>
  <c r="K76" i="33"/>
  <c r="Q76" i="33" s="1"/>
  <c r="K84" i="14"/>
  <c r="Q84" i="14" s="1"/>
  <c r="K76" i="29"/>
  <c r="Q76" i="29" s="1"/>
  <c r="K83" i="28"/>
  <c r="Q83" i="28" s="1"/>
  <c r="K81" i="23"/>
  <c r="Q81" i="23" s="1"/>
  <c r="K73" i="38"/>
  <c r="Q73" i="38" s="1"/>
  <c r="K67" i="38"/>
  <c r="Q67" i="38" s="1"/>
  <c r="K71" i="38"/>
  <c r="Q71" i="38" s="1"/>
  <c r="K75" i="32"/>
  <c r="Q75" i="32" s="1"/>
  <c r="K88" i="16"/>
  <c r="Q88" i="16" s="1"/>
  <c r="K88" i="10"/>
  <c r="Q88" i="10" s="1"/>
  <c r="K75" i="34"/>
  <c r="Q75" i="34" s="1"/>
  <c r="T77" i="29"/>
  <c r="T79" i="29"/>
  <c r="S38" i="29"/>
  <c r="S78" i="29"/>
  <c r="S75" i="29"/>
  <c r="S59" i="29"/>
  <c r="T34" i="29"/>
  <c r="T83" i="29"/>
  <c r="T63" i="29"/>
  <c r="T43" i="29"/>
  <c r="T51" i="29"/>
  <c r="T84" i="29"/>
  <c r="S26" i="29"/>
  <c r="S84" i="29"/>
  <c r="S25" i="29"/>
  <c r="S82" i="29"/>
  <c r="S76" i="29"/>
  <c r="T52" i="29"/>
  <c r="T86" i="29"/>
  <c r="S43" i="29"/>
  <c r="T45" i="29"/>
  <c r="T49" i="29"/>
  <c r="T53" i="29"/>
  <c r="S32" i="29"/>
  <c r="S83" i="23"/>
  <c r="S54" i="23"/>
  <c r="T51" i="23"/>
  <c r="T78" i="23"/>
  <c r="S29" i="23"/>
  <c r="T53" i="23"/>
  <c r="T29" i="23"/>
  <c r="T38" i="23"/>
  <c r="S47" i="23"/>
  <c r="T76" i="23"/>
  <c r="S39" i="23"/>
  <c r="T46" i="23"/>
  <c r="S79" i="23"/>
  <c r="S52" i="23"/>
  <c r="T68" i="23"/>
  <c r="S64" i="23"/>
  <c r="T66" i="23"/>
  <c r="T67" i="23"/>
  <c r="S46" i="23"/>
  <c r="S82" i="23"/>
  <c r="S69" i="23"/>
  <c r="T42" i="23"/>
  <c r="S35" i="23"/>
  <c r="S71" i="23"/>
  <c r="S38" i="23"/>
  <c r="T64" i="23"/>
  <c r="S88" i="23"/>
  <c r="T26" i="23"/>
  <c r="T43" i="23"/>
  <c r="T77" i="23"/>
  <c r="S68" i="23"/>
  <c r="Y68" i="23" s="1"/>
  <c r="AA68" i="23" s="1"/>
  <c r="T86" i="23"/>
  <c r="S28" i="23"/>
  <c r="T27" i="23"/>
  <c r="S43" i="23"/>
  <c r="T35" i="23"/>
  <c r="S42" i="23"/>
  <c r="S81" i="23"/>
  <c r="T54" i="23"/>
  <c r="S74" i="23"/>
  <c r="T45" i="23"/>
  <c r="T75" i="23"/>
  <c r="S32" i="23"/>
  <c r="T36" i="23"/>
  <c r="S53" i="23"/>
  <c r="T60" i="23"/>
  <c r="S75" i="23"/>
  <c r="T93" i="23"/>
  <c r="Y93" i="23" s="1"/>
  <c r="AA93" i="23" s="1"/>
  <c r="T37" i="10"/>
  <c r="S49" i="10"/>
  <c r="T29" i="10"/>
  <c r="S47" i="10"/>
  <c r="T45" i="10"/>
  <c r="T40" i="10"/>
  <c r="T79" i="10"/>
  <c r="S59" i="10"/>
  <c r="T84" i="10"/>
  <c r="S39" i="10"/>
  <c r="T60" i="10"/>
  <c r="T41" i="10"/>
  <c r="S52" i="10"/>
  <c r="S66" i="10"/>
  <c r="S80" i="10"/>
  <c r="S35" i="10"/>
  <c r="T39" i="10"/>
  <c r="T26" i="10"/>
  <c r="T61" i="10"/>
  <c r="T28" i="10"/>
  <c r="S73" i="10"/>
  <c r="S29" i="10"/>
  <c r="T35" i="10"/>
  <c r="T25" i="10"/>
  <c r="T69" i="10"/>
  <c r="T76" i="10"/>
  <c r="T33" i="10"/>
  <c r="S81" i="10"/>
  <c r="S83" i="10"/>
  <c r="Y83" i="10" s="1"/>
  <c r="AA83" i="10" s="1"/>
  <c r="S70" i="10"/>
  <c r="S82" i="10"/>
  <c r="T68" i="10"/>
  <c r="S37" i="10"/>
  <c r="Y37" i="10" s="1"/>
  <c r="AA37" i="10" s="1"/>
  <c r="S85" i="10"/>
  <c r="T44" i="10"/>
  <c r="S88" i="10"/>
  <c r="T93" i="10"/>
  <c r="Y93" i="10" s="1"/>
  <c r="AA93" i="10" s="1"/>
  <c r="S31" i="10"/>
  <c r="T42" i="10"/>
  <c r="T77" i="10"/>
  <c r="T27" i="10"/>
  <c r="S69" i="10"/>
  <c r="T43" i="10"/>
  <c r="T88" i="10"/>
  <c r="T82" i="10"/>
  <c r="T59" i="10"/>
  <c r="T38" i="10"/>
  <c r="S53" i="10"/>
  <c r="S36" i="10"/>
  <c r="S63" i="10"/>
  <c r="S68" i="10"/>
  <c r="S78" i="10"/>
  <c r="T70" i="10"/>
  <c r="T51" i="10"/>
  <c r="T74" i="10"/>
  <c r="T75" i="10"/>
  <c r="T34" i="10"/>
  <c r="T86" i="10"/>
  <c r="T53" i="10"/>
  <c r="S71" i="10"/>
  <c r="T63" i="10"/>
  <c r="S60" i="10"/>
  <c r="T52" i="10"/>
  <c r="T36" i="10"/>
  <c r="S72" i="10"/>
  <c r="S45" i="10"/>
  <c r="T71" i="10"/>
  <c r="T81" i="10"/>
  <c r="S42" i="10"/>
  <c r="S77" i="10"/>
  <c r="S79" i="10"/>
  <c r="Y79" i="10" s="1"/>
  <c r="AA79" i="10" s="1"/>
  <c r="S65" i="10"/>
  <c r="T47" i="10"/>
  <c r="T80" i="10"/>
  <c r="T78" i="10"/>
  <c r="S54" i="10"/>
  <c r="T54" i="10"/>
  <c r="T46" i="10"/>
  <c r="T85" i="10"/>
  <c r="S50" i="10"/>
  <c r="S51" i="10"/>
  <c r="T62" i="10"/>
  <c r="S75" i="10"/>
  <c r="S84" i="10"/>
  <c r="S61" i="10"/>
  <c r="S30" i="10"/>
  <c r="T60" i="32"/>
  <c r="S40" i="32"/>
  <c r="T38" i="32"/>
  <c r="S35" i="32"/>
  <c r="S43" i="32"/>
  <c r="T78" i="32"/>
  <c r="S63" i="32"/>
  <c r="S77" i="32"/>
  <c r="S26" i="32"/>
  <c r="S53" i="32"/>
  <c r="T45" i="32"/>
  <c r="S67" i="32"/>
  <c r="T86" i="32"/>
  <c r="S52" i="32"/>
  <c r="S81" i="32"/>
  <c r="S25" i="32"/>
  <c r="T28" i="32"/>
  <c r="T53" i="32"/>
  <c r="T66" i="32"/>
  <c r="S72" i="32"/>
  <c r="S54" i="32"/>
  <c r="T85" i="32"/>
  <c r="T39" i="32"/>
  <c r="S68" i="32"/>
  <c r="T33" i="32"/>
  <c r="S71" i="32"/>
  <c r="S32" i="32"/>
  <c r="T27" i="32"/>
  <c r="S29" i="32"/>
  <c r="T44" i="32"/>
  <c r="S44" i="32"/>
  <c r="T68" i="32"/>
  <c r="T74" i="32"/>
  <c r="T31" i="32"/>
  <c r="T80" i="32"/>
  <c r="T64" i="32"/>
  <c r="T63" i="32"/>
  <c r="S85" i="32"/>
  <c r="Y85" i="32" s="1"/>
  <c r="S28" i="32"/>
  <c r="T30" i="32"/>
  <c r="T35" i="32"/>
  <c r="T70" i="32"/>
  <c r="S47" i="32"/>
  <c r="S74" i="32"/>
  <c r="T32" i="32"/>
  <c r="T50" i="32"/>
  <c r="S80" i="32"/>
  <c r="Y80" i="32" s="1"/>
  <c r="T29" i="32"/>
  <c r="T79" i="32"/>
  <c r="S76" i="32"/>
  <c r="T41" i="32"/>
  <c r="S62" i="32"/>
  <c r="S49" i="32"/>
  <c r="S31" i="32"/>
  <c r="Y31" i="32" s="1"/>
  <c r="T77" i="32"/>
  <c r="S36" i="32"/>
  <c r="T46" i="32"/>
  <c r="T81" i="32"/>
  <c r="T71" i="32"/>
  <c r="S69" i="32"/>
  <c r="S37" i="32"/>
  <c r="T34" i="32"/>
  <c r="S39" i="32"/>
  <c r="Y39" i="32" s="1"/>
  <c r="AA39" i="32" s="1"/>
  <c r="T87" i="32"/>
  <c r="S88" i="32"/>
  <c r="S27" i="32"/>
  <c r="T37" i="32"/>
  <c r="T69" i="32"/>
  <c r="S64" i="32"/>
  <c r="S38" i="32"/>
  <c r="S51" i="32"/>
  <c r="S60" i="32"/>
  <c r="T49" i="32"/>
  <c r="S30" i="32"/>
  <c r="T61" i="32"/>
  <c r="S33" i="32"/>
  <c r="S78" i="32"/>
  <c r="T42" i="32"/>
  <c r="T76" i="32"/>
  <c r="T65" i="32"/>
  <c r="Y65" i="32" s="1"/>
  <c r="S75" i="32"/>
  <c r="S82" i="32"/>
  <c r="T48" i="32"/>
  <c r="S50" i="32"/>
  <c r="S87" i="32"/>
  <c r="T83" i="32"/>
  <c r="S73" i="32"/>
  <c r="T40" i="32"/>
  <c r="S42" i="32"/>
  <c r="T75" i="32"/>
  <c r="S61" i="32"/>
  <c r="Y61" i="32" s="1"/>
  <c r="AA61" i="32" s="1"/>
  <c r="S46" i="32"/>
  <c r="T84" i="32"/>
  <c r="S86" i="32"/>
  <c r="T51" i="32"/>
  <c r="S34" i="32"/>
  <c r="T67" i="32"/>
  <c r="T36" i="32"/>
  <c r="S59" i="32"/>
  <c r="T36" i="19"/>
  <c r="T50" i="19"/>
  <c r="S35" i="19"/>
  <c r="T81" i="19"/>
  <c r="S70" i="19"/>
  <c r="T33" i="19"/>
  <c r="T49" i="19"/>
  <c r="T86" i="19"/>
  <c r="S83" i="19"/>
  <c r="S61" i="19"/>
  <c r="S36" i="19"/>
  <c r="T27" i="19"/>
  <c r="S50" i="19"/>
  <c r="T47" i="19"/>
  <c r="T77" i="19"/>
  <c r="S51" i="19"/>
  <c r="S76" i="19"/>
  <c r="S54" i="19"/>
  <c r="T26" i="19"/>
  <c r="T44" i="19"/>
  <c r="S79" i="19"/>
  <c r="S85" i="19"/>
  <c r="S31" i="19"/>
  <c r="S46" i="19"/>
  <c r="T40" i="19"/>
  <c r="T28" i="19"/>
  <c r="Y28" i="19" s="1"/>
  <c r="AA28" i="19" s="1"/>
  <c r="T82" i="19"/>
  <c r="S38" i="19"/>
  <c r="S34" i="19"/>
  <c r="S72" i="19"/>
  <c r="S37" i="19"/>
  <c r="S33" i="19"/>
  <c r="S64" i="19"/>
  <c r="S41" i="19"/>
  <c r="T42" i="19"/>
  <c r="T32" i="19"/>
  <c r="S82" i="19"/>
  <c r="T37" i="19"/>
  <c r="S30" i="19"/>
  <c r="S43" i="19"/>
  <c r="S63" i="19"/>
  <c r="S45" i="19"/>
  <c r="T39" i="19"/>
  <c r="T43" i="19"/>
  <c r="T62" i="19"/>
  <c r="S84" i="19"/>
  <c r="S25" i="19"/>
  <c r="S60" i="19"/>
  <c r="T65" i="19"/>
  <c r="S77" i="19"/>
  <c r="T30" i="19"/>
  <c r="T59" i="19"/>
  <c r="T75" i="19"/>
  <c r="T84" i="19"/>
  <c r="T25" i="19"/>
  <c r="T45" i="19"/>
  <c r="S44" i="19"/>
  <c r="S62" i="19"/>
  <c r="T35" i="19"/>
  <c r="S32" i="19"/>
  <c r="Y32" i="19" s="1"/>
  <c r="AA32" i="19" s="1"/>
  <c r="T71" i="19"/>
  <c r="S86" i="19"/>
  <c r="T52" i="19"/>
  <c r="S88" i="19"/>
  <c r="S49" i="19"/>
  <c r="T66" i="19"/>
  <c r="T79" i="19"/>
  <c r="T88" i="19"/>
  <c r="S75" i="19"/>
  <c r="Y75" i="19" s="1"/>
  <c r="AA75" i="19" s="1"/>
  <c r="T29" i="19"/>
  <c r="T85" i="19"/>
  <c r="T93" i="19"/>
  <c r="Y93" i="19" s="1"/>
  <c r="S40" i="19"/>
  <c r="Y40" i="19" s="1"/>
  <c r="AA40" i="19" s="1"/>
  <c r="S59" i="19"/>
  <c r="S42" i="19"/>
  <c r="Y42" i="19" s="1"/>
  <c r="AA42" i="19" s="1"/>
  <c r="T72" i="19"/>
  <c r="S27" i="19"/>
  <c r="S66" i="19"/>
  <c r="Y66" i="19" s="1"/>
  <c r="AA66" i="19" s="1"/>
  <c r="S80" i="19"/>
  <c r="T38" i="19"/>
  <c r="T46" i="19"/>
  <c r="T54" i="19"/>
  <c r="S65" i="19"/>
  <c r="T41" i="19"/>
  <c r="T70" i="19"/>
  <c r="S69" i="19"/>
  <c r="S53" i="19"/>
  <c r="T64" i="19"/>
  <c r="T78" i="19"/>
  <c r="S81" i="19"/>
  <c r="S29" i="19"/>
  <c r="T73" i="19"/>
  <c r="S26" i="19"/>
  <c r="T48" i="19"/>
  <c r="T63" i="19"/>
  <c r="T80" i="19"/>
  <c r="T61" i="19"/>
  <c r="S87" i="19"/>
  <c r="T62" i="39"/>
  <c r="S28" i="39"/>
  <c r="S81" i="39"/>
  <c r="S47" i="39"/>
  <c r="T41" i="39"/>
  <c r="T82" i="39"/>
  <c r="T68" i="39"/>
  <c r="T51" i="39"/>
  <c r="T25" i="39"/>
  <c r="S68" i="39"/>
  <c r="S49" i="39"/>
  <c r="S39" i="39"/>
  <c r="T77" i="39"/>
  <c r="T80" i="39"/>
  <c r="S67" i="39"/>
  <c r="S30" i="39"/>
  <c r="S72" i="39"/>
  <c r="S45" i="39"/>
  <c r="T86" i="39"/>
  <c r="T50" i="39"/>
  <c r="S77" i="39"/>
  <c r="Y77" i="39" s="1"/>
  <c r="S44" i="39"/>
  <c r="T73" i="39"/>
  <c r="S71" i="39"/>
  <c r="T27" i="39"/>
  <c r="S34" i="39"/>
  <c r="S79" i="39"/>
  <c r="T81" i="39"/>
  <c r="T33" i="39"/>
  <c r="S60" i="39"/>
  <c r="S63" i="39"/>
  <c r="T48" i="39"/>
  <c r="S51" i="39"/>
  <c r="T31" i="39"/>
  <c r="T84" i="39"/>
  <c r="S75" i="39"/>
  <c r="T34" i="39"/>
  <c r="S78" i="39"/>
  <c r="S33" i="39"/>
  <c r="T61" i="39"/>
  <c r="T64" i="39"/>
  <c r="T49" i="39"/>
  <c r="S73" i="39"/>
  <c r="Y73" i="39" s="1"/>
  <c r="AA73" i="39" s="1"/>
  <c r="S38" i="39"/>
  <c r="Y38" i="39" s="1"/>
  <c r="AA38" i="39" s="1"/>
  <c r="S87" i="39"/>
  <c r="S69" i="39"/>
  <c r="T43" i="39"/>
  <c r="T63" i="39"/>
  <c r="S80" i="39"/>
  <c r="T78" i="39"/>
  <c r="S42" i="39"/>
  <c r="S64" i="39"/>
  <c r="S40" i="39"/>
  <c r="S74" i="39"/>
  <c r="T59" i="39"/>
  <c r="S86" i="39"/>
  <c r="S31" i="39"/>
  <c r="T69" i="39"/>
  <c r="T60" i="39"/>
  <c r="S25" i="39"/>
  <c r="S84" i="39"/>
  <c r="S43" i="39"/>
  <c r="T28" i="39"/>
  <c r="T88" i="39"/>
  <c r="S83" i="39"/>
  <c r="T36" i="39"/>
  <c r="S50" i="39"/>
  <c r="T87" i="39"/>
  <c r="T44" i="39"/>
  <c r="S46" i="39"/>
  <c r="T70" i="39"/>
  <c r="T46" i="39"/>
  <c r="S53" i="39"/>
  <c r="S54" i="39"/>
  <c r="T52" i="39"/>
  <c r="T75" i="39"/>
  <c r="T37" i="39"/>
  <c r="T36" i="21"/>
  <c r="S34" i="21"/>
  <c r="T53" i="21"/>
  <c r="T86" i="21"/>
  <c r="T51" i="21"/>
  <c r="T35" i="21"/>
  <c r="T26" i="21"/>
  <c r="T65" i="21"/>
  <c r="T67" i="21"/>
  <c r="T37" i="21"/>
  <c r="T25" i="21"/>
  <c r="S67" i="21"/>
  <c r="S64" i="21"/>
  <c r="S37" i="21"/>
  <c r="Y37" i="21" s="1"/>
  <c r="AA37" i="21" s="1"/>
  <c r="S52" i="21"/>
  <c r="T64" i="21"/>
  <c r="S49" i="21"/>
  <c r="S60" i="21"/>
  <c r="T44" i="21"/>
  <c r="T76" i="21"/>
  <c r="T63" i="21"/>
  <c r="T39" i="21"/>
  <c r="T84" i="21"/>
  <c r="T62" i="21"/>
  <c r="T41" i="21"/>
  <c r="T30" i="21"/>
  <c r="S80" i="21"/>
  <c r="S35" i="21"/>
  <c r="T88" i="21"/>
  <c r="T50" i="21"/>
  <c r="T28" i="21"/>
  <c r="S68" i="21"/>
  <c r="S36" i="21"/>
  <c r="Y36" i="21" s="1"/>
  <c r="AA36" i="21" s="1"/>
  <c r="S44" i="21"/>
  <c r="T72" i="21"/>
  <c r="T46" i="21"/>
  <c r="S83" i="21"/>
  <c r="S39" i="21"/>
  <c r="Y39" i="21" s="1"/>
  <c r="AA39" i="21" s="1"/>
  <c r="S47" i="21"/>
  <c r="S53" i="21"/>
  <c r="T93" i="21"/>
  <c r="Y93" i="21" s="1"/>
  <c r="T80" i="21"/>
  <c r="S88" i="21"/>
  <c r="T79" i="21"/>
  <c r="S74" i="21"/>
  <c r="T75" i="21"/>
  <c r="S69" i="21"/>
  <c r="T78" i="21"/>
  <c r="T33" i="21"/>
  <c r="S75" i="21"/>
  <c r="Y75" i="21" s="1"/>
  <c r="AA75" i="21" s="1"/>
  <c r="S33" i="21"/>
  <c r="T85" i="21"/>
  <c r="T34" i="21"/>
  <c r="S71" i="21"/>
  <c r="S38" i="21"/>
  <c r="S70" i="21"/>
  <c r="Y70" i="21" s="1"/>
  <c r="AA70" i="21" s="1"/>
  <c r="T71" i="21"/>
  <c r="S26" i="21"/>
  <c r="S43" i="21"/>
  <c r="S78" i="21"/>
  <c r="Y78" i="21" s="1"/>
  <c r="S76" i="21"/>
  <c r="T74" i="21"/>
  <c r="T31" i="21"/>
  <c r="T52" i="21"/>
  <c r="T60" i="21"/>
  <c r="T47" i="21"/>
  <c r="T29" i="21"/>
  <c r="T83" i="21"/>
  <c r="S77" i="21"/>
  <c r="S59" i="21"/>
  <c r="S46" i="21"/>
  <c r="T82" i="21"/>
  <c r="S65" i="21"/>
  <c r="S25" i="21"/>
  <c r="S40" i="21"/>
  <c r="S86" i="21"/>
  <c r="Y86" i="21" s="1"/>
  <c r="T38" i="21"/>
  <c r="S28" i="21"/>
  <c r="S45" i="21"/>
  <c r="S84" i="21"/>
  <c r="T87" i="21"/>
  <c r="T73" i="21"/>
  <c r="T43" i="21"/>
  <c r="T68" i="21"/>
  <c r="T49" i="21"/>
  <c r="S61" i="21"/>
  <c r="S72" i="21"/>
  <c r="Y72" i="21" s="1"/>
  <c r="AA72" i="21" s="1"/>
  <c r="S48" i="21"/>
  <c r="T59" i="21"/>
  <c r="S87" i="21"/>
  <c r="S27" i="21"/>
  <c r="S42" i="21"/>
  <c r="T69" i="21"/>
  <c r="S81" i="21"/>
  <c r="S32" i="21"/>
  <c r="S54" i="21"/>
  <c r="S66" i="21"/>
  <c r="T32" i="21"/>
  <c r="S82" i="21"/>
  <c r="T77" i="21"/>
  <c r="T44" i="38"/>
  <c r="T37" i="38"/>
  <c r="T32" i="38"/>
  <c r="S68" i="38"/>
  <c r="S77" i="38"/>
  <c r="S49" i="38"/>
  <c r="S74" i="38"/>
  <c r="S30" i="38"/>
  <c r="S67" i="38"/>
  <c r="S41" i="38"/>
  <c r="S31" i="38"/>
  <c r="T26" i="38"/>
  <c r="T29" i="38"/>
  <c r="T49" i="38"/>
  <c r="T39" i="38"/>
  <c r="T47" i="38"/>
  <c r="S44" i="38"/>
  <c r="Y44" i="38" s="1"/>
  <c r="AA44" i="38" s="1"/>
  <c r="S42" i="38"/>
  <c r="T36" i="38"/>
  <c r="S78" i="38"/>
  <c r="T25" i="38"/>
  <c r="S71" i="38"/>
  <c r="S61" i="38"/>
  <c r="S53" i="38"/>
  <c r="S34" i="38"/>
  <c r="S32" i="38"/>
  <c r="S54" i="38"/>
  <c r="S45" i="38"/>
  <c r="S86" i="38"/>
  <c r="S63" i="38"/>
  <c r="S73" i="38"/>
  <c r="S48" i="38"/>
  <c r="S82" i="38"/>
  <c r="T52" i="38"/>
  <c r="T38" i="38"/>
  <c r="T42" i="38"/>
  <c r="T54" i="38"/>
  <c r="T43" i="38"/>
  <c r="S72" i="38"/>
  <c r="S51" i="38"/>
  <c r="T93" i="38"/>
  <c r="Y93" i="38" s="1"/>
  <c r="S43" i="38"/>
  <c r="Y43" i="38" s="1"/>
  <c r="AA43" i="38" s="1"/>
  <c r="T27" i="38"/>
  <c r="T51" i="38"/>
  <c r="T30" i="38"/>
  <c r="T35" i="38"/>
  <c r="T53" i="38"/>
  <c r="S85" i="38"/>
  <c r="S37" i="38"/>
  <c r="T34" i="38"/>
  <c r="T28" i="38"/>
  <c r="S69" i="38"/>
  <c r="S47" i="38"/>
  <c r="S84" i="38"/>
  <c r="S52" i="38"/>
  <c r="T33" i="38"/>
  <c r="T46" i="38"/>
  <c r="T40" i="38"/>
  <c r="S83" i="38"/>
  <c r="S36" i="38"/>
  <c r="S59" i="38"/>
  <c r="S25" i="38"/>
  <c r="S62" i="38"/>
  <c r="S76" i="38"/>
  <c r="S29" i="38"/>
  <c r="Y29" i="38" s="1"/>
  <c r="AA29" i="38" s="1"/>
  <c r="S81" i="38"/>
  <c r="S50" i="38"/>
  <c r="S35" i="38"/>
  <c r="T31" i="38"/>
  <c r="T45" i="38"/>
  <c r="T50" i="38"/>
  <c r="Q93" i="35"/>
  <c r="M93" i="35"/>
  <c r="K85" i="29"/>
  <c r="Q85" i="29" s="1"/>
  <c r="T83" i="19"/>
  <c r="S62" i="10"/>
  <c r="S76" i="10"/>
  <c r="S44" i="10"/>
  <c r="T40" i="21"/>
  <c r="S34" i="10"/>
  <c r="T65" i="39"/>
  <c r="T83" i="39"/>
  <c r="S61" i="39"/>
  <c r="Y61" i="39" s="1"/>
  <c r="AA61" i="39" s="1"/>
  <c r="T30" i="39"/>
  <c r="T35" i="39"/>
  <c r="S82" i="39"/>
  <c r="T42" i="39"/>
  <c r="T45" i="39"/>
  <c r="T39" i="39"/>
  <c r="T76" i="39"/>
  <c r="S41" i="39"/>
  <c r="T72" i="10"/>
  <c r="S33" i="10"/>
  <c r="T67" i="10"/>
  <c r="S67" i="10"/>
  <c r="S30" i="21"/>
  <c r="T52" i="32"/>
  <c r="T25" i="32"/>
  <c r="S48" i="32"/>
  <c r="S79" i="32"/>
  <c r="S66" i="32"/>
  <c r="Y66" i="32" s="1"/>
  <c r="S67" i="23"/>
  <c r="Y67" i="23" s="1"/>
  <c r="AA67" i="23" s="1"/>
  <c r="T33" i="23"/>
  <c r="T66" i="21"/>
  <c r="T42" i="21"/>
  <c r="T45" i="21"/>
  <c r="T76" i="19"/>
  <c r="T51" i="19"/>
  <c r="T53" i="19"/>
  <c r="S43" i="10"/>
  <c r="T48" i="38"/>
  <c r="S65" i="38"/>
  <c r="S68" i="19"/>
  <c r="T66" i="10"/>
  <c r="T69" i="19"/>
  <c r="S86" i="10"/>
  <c r="S63" i="21"/>
  <c r="Y63" i="21" s="1"/>
  <c r="AA63" i="21" s="1"/>
  <c r="T73" i="10"/>
  <c r="S48" i="39"/>
  <c r="Y48" i="39" s="1"/>
  <c r="AA48" i="39" s="1"/>
  <c r="S52" i="39"/>
  <c r="S35" i="39"/>
  <c r="Y35" i="39" s="1"/>
  <c r="AA35" i="39" s="1"/>
  <c r="S32" i="39"/>
  <c r="T71" i="39"/>
  <c r="T93" i="39"/>
  <c r="Y93" i="39" s="1"/>
  <c r="T72" i="39"/>
  <c r="S27" i="39"/>
  <c r="S36" i="39"/>
  <c r="T66" i="39"/>
  <c r="S70" i="39"/>
  <c r="T32" i="10"/>
  <c r="S26" i="10"/>
  <c r="T64" i="10"/>
  <c r="T59" i="32"/>
  <c r="S28" i="10"/>
  <c r="T72" i="32"/>
  <c r="S84" i="32"/>
  <c r="T43" i="32"/>
  <c r="T73" i="32"/>
  <c r="T93" i="32"/>
  <c r="Y93" i="32" s="1"/>
  <c r="S34" i="23"/>
  <c r="T84" i="23"/>
  <c r="S62" i="21"/>
  <c r="S51" i="21"/>
  <c r="S50" i="21"/>
  <c r="T81" i="21"/>
  <c r="T34" i="19"/>
  <c r="T31" i="19"/>
  <c r="S39" i="19"/>
  <c r="S41" i="10"/>
  <c r="S73" i="21"/>
  <c r="Y73" i="21" s="1"/>
  <c r="AA73" i="21" s="1"/>
  <c r="S46" i="38"/>
  <c r="S39" i="38"/>
  <c r="S48" i="19"/>
  <c r="S46" i="10"/>
  <c r="Y46" i="10" s="1"/>
  <c r="AA46" i="10" s="1"/>
  <c r="T32" i="39"/>
  <c r="T82" i="23"/>
  <c r="S74" i="10"/>
  <c r="T87" i="10"/>
  <c r="S85" i="39"/>
  <c r="T67" i="39"/>
  <c r="T54" i="39"/>
  <c r="S66" i="39"/>
  <c r="T40" i="39"/>
  <c r="T29" i="39"/>
  <c r="T74" i="39"/>
  <c r="S62" i="39"/>
  <c r="T47" i="39"/>
  <c r="T85" i="39"/>
  <c r="S76" i="39"/>
  <c r="T48" i="10"/>
  <c r="S64" i="10"/>
  <c r="T31" i="10"/>
  <c r="T81" i="23"/>
  <c r="T30" i="10"/>
  <c r="S41" i="32"/>
  <c r="T82" i="32"/>
  <c r="S45" i="32"/>
  <c r="T47" i="32"/>
  <c r="T62" i="32"/>
  <c r="S76" i="23"/>
  <c r="T34" i="23"/>
  <c r="S41" i="21"/>
  <c r="S29" i="21"/>
  <c r="S31" i="21"/>
  <c r="S85" i="21"/>
  <c r="T74" i="19"/>
  <c r="S73" i="19"/>
  <c r="S74" i="19"/>
  <c r="S78" i="19"/>
  <c r="S83" i="32"/>
  <c r="T61" i="21"/>
  <c r="S52" i="19"/>
  <c r="S66" i="38"/>
  <c r="S27" i="38"/>
  <c r="Q94" i="6"/>
  <c r="K80" i="39"/>
  <c r="Q80" i="39" s="1"/>
  <c r="K74" i="28"/>
  <c r="Q74" i="28" s="1"/>
  <c r="K66" i="6"/>
  <c r="Q66" i="6" s="1"/>
  <c r="K67" i="32"/>
  <c r="Q67" i="32" s="1"/>
  <c r="K87" i="23"/>
  <c r="Q87" i="23" s="1"/>
  <c r="K90" i="34"/>
  <c r="K86" i="34"/>
  <c r="Q86" i="34" s="1"/>
  <c r="K75" i="38"/>
  <c r="Q75" i="38" s="1"/>
  <c r="K83" i="38"/>
  <c r="Q83" i="38" s="1"/>
  <c r="K77" i="32"/>
  <c r="Q77" i="32" s="1"/>
  <c r="K88" i="13"/>
  <c r="Q88" i="13" s="1"/>
  <c r="K78" i="39"/>
  <c r="Q78" i="39" s="1"/>
  <c r="K90" i="21"/>
  <c r="K78" i="37"/>
  <c r="Q78" i="37" s="1"/>
  <c r="K66" i="33"/>
  <c r="Q66" i="33" s="1"/>
  <c r="K71" i="33"/>
  <c r="Q71" i="33" s="1"/>
  <c r="K80" i="38"/>
  <c r="Q80" i="38" s="1"/>
  <c r="K68" i="32"/>
  <c r="Q68" i="32" s="1"/>
  <c r="K81" i="32"/>
  <c r="Q81" i="32" s="1"/>
  <c r="K88" i="28"/>
  <c r="Q88" i="28" s="1"/>
  <c r="K71" i="30"/>
  <c r="Q71" i="30" s="1"/>
  <c r="K74" i="6"/>
  <c r="Q74" i="6" s="1"/>
  <c r="M93" i="27"/>
  <c r="Q93" i="27"/>
  <c r="K73" i="33"/>
  <c r="Q73" i="33" s="1"/>
  <c r="K71" i="26"/>
  <c r="Q71" i="26" s="1"/>
  <c r="K68" i="34"/>
  <c r="Q68" i="34" s="1"/>
  <c r="K87" i="28"/>
  <c r="Q87" i="28" s="1"/>
  <c r="K88" i="14"/>
  <c r="Q88" i="14" s="1"/>
  <c r="K69" i="28"/>
  <c r="Q69" i="28" s="1"/>
  <c r="K62" i="6"/>
  <c r="Q62" i="6" s="1"/>
  <c r="K65" i="6"/>
  <c r="Q65" i="6" s="1"/>
  <c r="K61" i="6"/>
  <c r="Q61" i="6" s="1"/>
  <c r="K70" i="6"/>
  <c r="Q70" i="6" s="1"/>
  <c r="K69" i="6"/>
  <c r="Q69" i="6" s="1"/>
  <c r="K72" i="6"/>
  <c r="Q72" i="6" s="1"/>
  <c r="K78" i="6"/>
  <c r="Q78" i="6" s="1"/>
  <c r="K89" i="6"/>
  <c r="Q89" i="6" s="1"/>
  <c r="K91" i="6"/>
  <c r="T54" i="26"/>
  <c r="T76" i="25"/>
  <c r="T39" i="25"/>
  <c r="T80" i="25"/>
  <c r="S31" i="27"/>
  <c r="S46" i="27"/>
  <c r="S74" i="27"/>
  <c r="S41" i="27"/>
  <c r="S32" i="27"/>
  <c r="S35" i="27"/>
  <c r="S63" i="27"/>
  <c r="S71" i="27"/>
  <c r="S72" i="27"/>
  <c r="T80" i="26"/>
  <c r="S59" i="25"/>
  <c r="S46" i="25"/>
  <c r="T84" i="25"/>
  <c r="T31" i="25"/>
  <c r="S25" i="27"/>
  <c r="S81" i="27"/>
  <c r="S30" i="27"/>
  <c r="S33" i="27"/>
  <c r="S61" i="27"/>
  <c r="S80" i="27"/>
  <c r="S29" i="27"/>
  <c r="S83" i="27"/>
  <c r="T37" i="25"/>
  <c r="T52" i="17"/>
  <c r="S43" i="33"/>
  <c r="S54" i="33"/>
  <c r="T75" i="33"/>
  <c r="S40" i="25"/>
  <c r="S45" i="25"/>
  <c r="T78" i="25"/>
  <c r="S73" i="25"/>
  <c r="S71" i="17"/>
  <c r="S28" i="17"/>
  <c r="T81" i="25"/>
  <c r="S70" i="17"/>
  <c r="T34" i="17"/>
  <c r="S46" i="17"/>
  <c r="T67" i="17"/>
  <c r="T44" i="27"/>
  <c r="T36" i="33"/>
  <c r="S34" i="33"/>
  <c r="T46" i="33"/>
  <c r="T34" i="33"/>
  <c r="T87" i="26"/>
  <c r="T71" i="26"/>
  <c r="T38" i="26"/>
  <c r="T76" i="13"/>
  <c r="T69" i="13"/>
  <c r="T79" i="13"/>
  <c r="T59" i="13"/>
  <c r="T86" i="13"/>
  <c r="S84" i="13"/>
  <c r="S68" i="13"/>
  <c r="S85" i="13"/>
  <c r="S77" i="13"/>
  <c r="S69" i="13"/>
  <c r="Y69" i="13" s="1"/>
  <c r="AA69" i="13" s="1"/>
  <c r="S61" i="13"/>
  <c r="S49" i="13"/>
  <c r="S45" i="13"/>
  <c r="S41" i="13"/>
  <c r="S37" i="13"/>
  <c r="S33" i="13"/>
  <c r="S52" i="13"/>
  <c r="T81" i="13"/>
  <c r="T61" i="13"/>
  <c r="T67" i="13"/>
  <c r="S28" i="13"/>
  <c r="S88" i="13"/>
  <c r="S76" i="13"/>
  <c r="S53" i="13"/>
  <c r="S81" i="13"/>
  <c r="S73" i="13"/>
  <c r="S65" i="13"/>
  <c r="S54" i="13"/>
  <c r="S47" i="13"/>
  <c r="S43" i="13"/>
  <c r="T65" i="13"/>
  <c r="S26" i="13"/>
  <c r="S80" i="13"/>
  <c r="S60" i="13"/>
  <c r="S82" i="13"/>
  <c r="S74" i="13"/>
  <c r="S66" i="13"/>
  <c r="S83" i="13"/>
  <c r="S67" i="13"/>
  <c r="S48" i="13"/>
  <c r="S40" i="13"/>
  <c r="S35" i="13"/>
  <c r="T40" i="13"/>
  <c r="T74" i="13"/>
  <c r="T60" i="13"/>
  <c r="T83" i="13"/>
  <c r="T70" i="13"/>
  <c r="S72" i="13"/>
  <c r="S79" i="13"/>
  <c r="S63" i="13"/>
  <c r="S46" i="13"/>
  <c r="S39" i="13"/>
  <c r="S34" i="13"/>
  <c r="T32" i="13"/>
  <c r="S31" i="13"/>
  <c r="T85" i="13"/>
  <c r="T75" i="13"/>
  <c r="T93" i="13"/>
  <c r="Y93" i="13" s="1"/>
  <c r="S64" i="13"/>
  <c r="S86" i="13"/>
  <c r="S78" i="13"/>
  <c r="S70" i="13"/>
  <c r="S62" i="13"/>
  <c r="S75" i="13"/>
  <c r="S59" i="13"/>
  <c r="S44" i="13"/>
  <c r="S38" i="13"/>
  <c r="S32" i="13"/>
  <c r="T51" i="13"/>
  <c r="S51" i="13"/>
  <c r="T77" i="13"/>
  <c r="T63" i="13"/>
  <c r="S87" i="13"/>
  <c r="S71" i="13"/>
  <c r="S50" i="13"/>
  <c r="S42" i="13"/>
  <c r="S36" i="13"/>
  <c r="T48" i="13"/>
  <c r="S27" i="13"/>
  <c r="T66" i="13"/>
  <c r="T64" i="13"/>
  <c r="T36" i="13"/>
  <c r="T30" i="13"/>
  <c r="T33" i="13"/>
  <c r="T49" i="13"/>
  <c r="T35" i="13"/>
  <c r="T54" i="13"/>
  <c r="S25" i="13"/>
  <c r="T71" i="13"/>
  <c r="T68" i="13"/>
  <c r="T34" i="13"/>
  <c r="T26" i="13"/>
  <c r="T25" i="13"/>
  <c r="T41" i="13"/>
  <c r="T27" i="13"/>
  <c r="T43" i="13"/>
  <c r="T62" i="13"/>
  <c r="T73" i="13"/>
  <c r="S30" i="13"/>
  <c r="Y30" i="13" s="1"/>
  <c r="AA30" i="13" s="1"/>
  <c r="T53" i="13"/>
  <c r="T31" i="13"/>
  <c r="S29" i="13"/>
  <c r="Y29" i="13" s="1"/>
  <c r="AA29" i="13" s="1"/>
  <c r="T50" i="13"/>
  <c r="T28" i="13"/>
  <c r="T52" i="13"/>
  <c r="T37" i="13"/>
  <c r="T47" i="13"/>
  <c r="T82" i="13"/>
  <c r="T88" i="13"/>
  <c r="T80" i="13"/>
  <c r="T44" i="13"/>
  <c r="T42" i="13"/>
  <c r="T45" i="13"/>
  <c r="T74" i="25"/>
  <c r="S48" i="25"/>
  <c r="S51" i="25"/>
  <c r="T68" i="25"/>
  <c r="T63" i="25"/>
  <c r="T70" i="25"/>
  <c r="S84" i="25"/>
  <c r="S62" i="25"/>
  <c r="T40" i="25"/>
  <c r="S53" i="25"/>
  <c r="T69" i="25"/>
  <c r="T79" i="25"/>
  <c r="S86" i="25"/>
  <c r="T46" i="25"/>
  <c r="S36" i="25"/>
  <c r="T75" i="25"/>
  <c r="S77" i="25"/>
  <c r="S28" i="25"/>
  <c r="T83" i="25"/>
  <c r="S80" i="25"/>
  <c r="S74" i="25"/>
  <c r="Y74" i="25" s="1"/>
  <c r="S27" i="25"/>
  <c r="T88" i="25"/>
  <c r="S82" i="25"/>
  <c r="T60" i="25"/>
  <c r="T41" i="25"/>
  <c r="T49" i="25"/>
  <c r="T34" i="25"/>
  <c r="T77" i="25"/>
  <c r="T67" i="25"/>
  <c r="S65" i="25"/>
  <c r="T48" i="25"/>
  <c r="S33" i="25"/>
  <c r="S44" i="25"/>
  <c r="T62" i="25"/>
  <c r="S69" i="25"/>
  <c r="T54" i="25"/>
  <c r="S32" i="25"/>
  <c r="T73" i="25"/>
  <c r="S68" i="25"/>
  <c r="Y68" i="25" s="1"/>
  <c r="AA68" i="25" s="1"/>
  <c r="T47" i="25"/>
  <c r="S38" i="25"/>
  <c r="T82" i="25"/>
  <c r="S64" i="25"/>
  <c r="T43" i="25"/>
  <c r="S37" i="25"/>
  <c r="T65" i="25"/>
  <c r="T33" i="25"/>
  <c r="T36" i="25"/>
  <c r="T27" i="25"/>
  <c r="T64" i="25"/>
  <c r="S83" i="25"/>
  <c r="S67" i="25"/>
  <c r="S79" i="25"/>
  <c r="T30" i="25"/>
  <c r="S75" i="25"/>
  <c r="Y75" i="25" s="1"/>
  <c r="S66" i="25"/>
  <c r="S42" i="25"/>
  <c r="T59" i="25"/>
  <c r="T52" i="25"/>
  <c r="T71" i="25"/>
  <c r="S88" i="25"/>
  <c r="T42" i="25"/>
  <c r="S76" i="25"/>
  <c r="S30" i="25"/>
  <c r="S72" i="25"/>
  <c r="S29" i="25"/>
  <c r="S49" i="25"/>
  <c r="T86" i="25"/>
  <c r="S78" i="25"/>
  <c r="S35" i="25"/>
  <c r="S47" i="25"/>
  <c r="T50" i="25"/>
  <c r="T66" i="25"/>
  <c r="S26" i="25"/>
  <c r="S43" i="25"/>
  <c r="S25" i="25"/>
  <c r="T26" i="25"/>
  <c r="T46" i="13"/>
  <c r="T35" i="17"/>
  <c r="T65" i="17"/>
  <c r="S42" i="17"/>
  <c r="T26" i="17"/>
  <c r="S72" i="17"/>
  <c r="S41" i="17"/>
  <c r="T69" i="17"/>
  <c r="T54" i="17"/>
  <c r="S43" i="17"/>
  <c r="T77" i="17"/>
  <c r="S83" i="17"/>
  <c r="T47" i="17"/>
  <c r="T73" i="17"/>
  <c r="T33" i="17"/>
  <c r="S76" i="17"/>
  <c r="S47" i="17"/>
  <c r="S36" i="17"/>
  <c r="T86" i="17"/>
  <c r="T51" i="17"/>
  <c r="T25" i="17"/>
  <c r="T42" i="17"/>
  <c r="S88" i="17"/>
  <c r="S60" i="17"/>
  <c r="S44" i="17"/>
  <c r="S25" i="17"/>
  <c r="T62" i="17"/>
  <c r="S79" i="17"/>
  <c r="S81" i="17"/>
  <c r="S35" i="17"/>
  <c r="Y35" i="17" s="1"/>
  <c r="AA35" i="17" s="1"/>
  <c r="T82" i="17"/>
  <c r="T36" i="17"/>
  <c r="S77" i="17"/>
  <c r="S49" i="17"/>
  <c r="T85" i="17"/>
  <c r="T83" i="17"/>
  <c r="Y83" i="17" s="1"/>
  <c r="S30" i="17"/>
  <c r="S29" i="17"/>
  <c r="S62" i="17"/>
  <c r="Y62" i="17" s="1"/>
  <c r="AA62" i="17" s="1"/>
  <c r="T93" i="17"/>
  <c r="Y93" i="17" s="1"/>
  <c r="AA93" i="17" s="1"/>
  <c r="S59" i="17"/>
  <c r="S40" i="17"/>
  <c r="Y40" i="17" s="1"/>
  <c r="AA40" i="17" s="1"/>
  <c r="S31" i="17"/>
  <c r="T61" i="17"/>
  <c r="T84" i="17"/>
  <c r="T38" i="17"/>
  <c r="T39" i="17"/>
  <c r="S85" i="17"/>
  <c r="S48" i="17"/>
  <c r="S37" i="17"/>
  <c r="T81" i="17"/>
  <c r="T45" i="17"/>
  <c r="T27" i="17"/>
  <c r="S65" i="17"/>
  <c r="S66" i="17"/>
  <c r="T53" i="17"/>
  <c r="T46" i="17"/>
  <c r="S61" i="17"/>
  <c r="S74" i="17"/>
  <c r="T43" i="17"/>
  <c r="T31" i="17"/>
  <c r="S26" i="17"/>
  <c r="T74" i="17"/>
  <c r="T79" i="17"/>
  <c r="T44" i="17"/>
  <c r="T28" i="17"/>
  <c r="S84" i="17"/>
  <c r="S38" i="17"/>
  <c r="T63" i="17"/>
  <c r="T59" i="17"/>
  <c r="S68" i="17"/>
  <c r="S86" i="17"/>
  <c r="T60" i="17"/>
  <c r="S50" i="17"/>
  <c r="S87" i="17"/>
  <c r="S51" i="17"/>
  <c r="Y51" i="17" s="1"/>
  <c r="AA51" i="17" s="1"/>
  <c r="T76" i="17"/>
  <c r="T64" i="17"/>
  <c r="T75" i="17"/>
  <c r="S45" i="17"/>
  <c r="Y45" i="17" s="1"/>
  <c r="AA45" i="17" s="1"/>
  <c r="T70" i="17"/>
  <c r="T30" i="17"/>
  <c r="S80" i="17"/>
  <c r="S39" i="17"/>
  <c r="T71" i="17"/>
  <c r="S73" i="17"/>
  <c r="Y73" i="17" s="1"/>
  <c r="AA73" i="17" s="1"/>
  <c r="T72" i="17"/>
  <c r="S69" i="17"/>
  <c r="Y69" i="17" s="1"/>
  <c r="AA69" i="17" s="1"/>
  <c r="T66" i="17"/>
  <c r="S27" i="17"/>
  <c r="T32" i="17"/>
  <c r="S85" i="33"/>
  <c r="T93" i="33"/>
  <c r="Y93" i="33" s="1"/>
  <c r="T52" i="33"/>
  <c r="S80" i="33"/>
  <c r="T67" i="33"/>
  <c r="T66" i="33"/>
  <c r="T76" i="33"/>
  <c r="S76" i="33"/>
  <c r="T61" i="33"/>
  <c r="S42" i="33"/>
  <c r="T64" i="33"/>
  <c r="T63" i="33"/>
  <c r="T84" i="33"/>
  <c r="S64" i="33"/>
  <c r="T30" i="33"/>
  <c r="T53" i="33"/>
  <c r="S29" i="33"/>
  <c r="T77" i="33"/>
  <c r="T28" i="33"/>
  <c r="T86" i="33"/>
  <c r="S36" i="33"/>
  <c r="T33" i="33"/>
  <c r="S86" i="33"/>
  <c r="T50" i="33"/>
  <c r="S75" i="33"/>
  <c r="S83" i="33"/>
  <c r="S88" i="33"/>
  <c r="S62" i="33"/>
  <c r="T38" i="33"/>
  <c r="T45" i="33"/>
  <c r="S33" i="33"/>
  <c r="T73" i="33"/>
  <c r="T83" i="33"/>
  <c r="T27" i="33"/>
  <c r="T51" i="33"/>
  <c r="T62" i="33"/>
  <c r="S45" i="33"/>
  <c r="S78" i="33"/>
  <c r="S59" i="33"/>
  <c r="T48" i="33"/>
  <c r="T81" i="33"/>
  <c r="S48" i="33"/>
  <c r="T85" i="33"/>
  <c r="T25" i="33"/>
  <c r="S38" i="33"/>
  <c r="Y38" i="33" s="1"/>
  <c r="AA38" i="33" s="1"/>
  <c r="S84" i="33"/>
  <c r="S77" i="33"/>
  <c r="S79" i="33"/>
  <c r="T26" i="33"/>
  <c r="S27" i="33"/>
  <c r="Y27" i="33" s="1"/>
  <c r="AA27" i="33" s="1"/>
  <c r="T60" i="33"/>
  <c r="S72" i="33"/>
  <c r="S74" i="33"/>
  <c r="T59" i="33"/>
  <c r="S69" i="33"/>
  <c r="S46" i="33"/>
  <c r="T43" i="33"/>
  <c r="T68" i="33"/>
  <c r="T44" i="33"/>
  <c r="T47" i="33"/>
  <c r="S47" i="33"/>
  <c r="T78" i="33"/>
  <c r="S40" i="33"/>
  <c r="S65" i="33"/>
  <c r="S51" i="33"/>
  <c r="S35" i="33"/>
  <c r="T88" i="33"/>
  <c r="T32" i="33"/>
  <c r="S30" i="33"/>
  <c r="S52" i="33"/>
  <c r="S25" i="33"/>
  <c r="T35" i="33"/>
  <c r="S60" i="33"/>
  <c r="T65" i="33"/>
  <c r="S70" i="33"/>
  <c r="T41" i="33"/>
  <c r="S66" i="33"/>
  <c r="T71" i="33"/>
  <c r="S26" i="33"/>
  <c r="T31" i="33"/>
  <c r="S49" i="33"/>
  <c r="S31" i="33"/>
  <c r="S63" i="33"/>
  <c r="S44" i="33"/>
  <c r="T29" i="33"/>
  <c r="S41" i="33"/>
  <c r="S68" i="33"/>
  <c r="T72" i="33"/>
  <c r="T79" i="33"/>
  <c r="T49" i="33"/>
  <c r="S61" i="33"/>
  <c r="T82" i="33"/>
  <c r="T40" i="33"/>
  <c r="T70" i="33"/>
  <c r="S73" i="33"/>
  <c r="T69" i="33"/>
  <c r="T87" i="33"/>
  <c r="S50" i="33"/>
  <c r="T50" i="27"/>
  <c r="T93" i="27"/>
  <c r="Y93" i="27" s="1"/>
  <c r="T65" i="27"/>
  <c r="S67" i="27"/>
  <c r="T82" i="27"/>
  <c r="T72" i="27"/>
  <c r="T73" i="27"/>
  <c r="T68" i="27"/>
  <c r="S44" i="27"/>
  <c r="Y44" i="27" s="1"/>
  <c r="AA44" i="27" s="1"/>
  <c r="T36" i="27"/>
  <c r="T38" i="27"/>
  <c r="T25" i="27"/>
  <c r="T78" i="27"/>
  <c r="T84" i="27"/>
  <c r="T86" i="27"/>
  <c r="T80" i="27"/>
  <c r="T64" i="27"/>
  <c r="T88" i="27"/>
  <c r="T66" i="27"/>
  <c r="S78" i="27"/>
  <c r="T29" i="27"/>
  <c r="T37" i="27"/>
  <c r="T76" i="27"/>
  <c r="T71" i="27"/>
  <c r="T83" i="27"/>
  <c r="T61" i="27"/>
  <c r="T77" i="27"/>
  <c r="T85" i="27"/>
  <c r="S52" i="27"/>
  <c r="T28" i="27"/>
  <c r="T34" i="27"/>
  <c r="T60" i="27"/>
  <c r="T87" i="27"/>
  <c r="T69" i="27"/>
  <c r="S76" i="27"/>
  <c r="Y76" i="27" s="1"/>
  <c r="S40" i="27"/>
  <c r="T42" i="27"/>
  <c r="T43" i="27"/>
  <c r="T49" i="27"/>
  <c r="T31" i="27"/>
  <c r="T32" i="27"/>
  <c r="T26" i="27"/>
  <c r="T62" i="27"/>
  <c r="T70" i="27"/>
  <c r="T74" i="27"/>
  <c r="Y74" i="27" s="1"/>
  <c r="S64" i="27"/>
  <c r="S73" i="27"/>
  <c r="Y73" i="27" s="1"/>
  <c r="S66" i="27"/>
  <c r="T51" i="27"/>
  <c r="T54" i="27"/>
  <c r="T41" i="27"/>
  <c r="T39" i="27"/>
  <c r="S79" i="27"/>
  <c r="S88" i="27"/>
  <c r="Y88" i="27" s="1"/>
  <c r="AA88" i="27" s="1"/>
  <c r="S69" i="27"/>
  <c r="S60" i="27"/>
  <c r="Y60" i="27" s="1"/>
  <c r="AA60" i="27" s="1"/>
  <c r="S47" i="27"/>
  <c r="S39" i="27"/>
  <c r="S82" i="27"/>
  <c r="S70" i="27"/>
  <c r="Y70" i="27" s="1"/>
  <c r="S53" i="27"/>
  <c r="S45" i="27"/>
  <c r="S37" i="27"/>
  <c r="S62" i="27"/>
  <c r="S42" i="27"/>
  <c r="Y42" i="27" s="1"/>
  <c r="AA42" i="27" s="1"/>
  <c r="S86" i="27"/>
  <c r="S36" i="27"/>
  <c r="S48" i="27"/>
  <c r="T46" i="27"/>
  <c r="T27" i="27"/>
  <c r="T30" i="27"/>
  <c r="T79" i="27"/>
  <c r="T52" i="27"/>
  <c r="T47" i="27"/>
  <c r="C15" i="1"/>
  <c r="C33" i="1"/>
  <c r="C36" i="1"/>
  <c r="C20" i="1"/>
  <c r="C34" i="1"/>
  <c r="C18" i="1"/>
  <c r="E18" i="1" s="1"/>
  <c r="F18" i="1" s="1"/>
  <c r="G18" i="1" s="1"/>
  <c r="H23" i="7" s="1"/>
  <c r="C21" i="1"/>
  <c r="C31" i="1"/>
  <c r="C25" i="1"/>
  <c r="C32" i="1"/>
  <c r="C16" i="1"/>
  <c r="E16" i="1" s="1"/>
  <c r="F16" i="1" s="1"/>
  <c r="G16" i="1" s="1"/>
  <c r="H21" i="7" s="1"/>
  <c r="C30" i="1"/>
  <c r="F14" i="1"/>
  <c r="C43" i="1"/>
  <c r="E43" i="1" s="1"/>
  <c r="F43" i="1" s="1"/>
  <c r="C27" i="1"/>
  <c r="C40" i="1"/>
  <c r="E40" i="1" s="1"/>
  <c r="F40" i="1" s="1"/>
  <c r="G40" i="1" s="1"/>
  <c r="H45" i="7" s="1"/>
  <c r="I45" i="7" s="1"/>
  <c r="C38" i="1"/>
  <c r="C29" i="1"/>
  <c r="E29" i="1" s="1"/>
  <c r="F29" i="1" s="1"/>
  <c r="G29" i="1" s="1"/>
  <c r="H34" i="7" s="1"/>
  <c r="I34" i="7" s="1"/>
  <c r="C17" i="1"/>
  <c r="E17" i="1" s="1"/>
  <c r="F17" i="1" s="1"/>
  <c r="G17" i="1" s="1"/>
  <c r="H22" i="7" s="1"/>
  <c r="C28" i="1"/>
  <c r="C42" i="1"/>
  <c r="C26" i="1"/>
  <c r="E26" i="1" s="1"/>
  <c r="F26" i="1" s="1"/>
  <c r="G26" i="1" s="1"/>
  <c r="H31" i="7" s="1"/>
  <c r="I31" i="7" s="1"/>
  <c r="C37" i="1"/>
  <c r="C39" i="1"/>
  <c r="C23" i="1"/>
  <c r="C41" i="1"/>
  <c r="C24" i="1"/>
  <c r="C22" i="1"/>
  <c r="C35" i="1"/>
  <c r="C19" i="1"/>
  <c r="E19" i="1" s="1"/>
  <c r="F19" i="1" s="1"/>
  <c r="G19" i="1" s="1"/>
  <c r="H24" i="7" s="1"/>
  <c r="S63" i="26"/>
  <c r="S70" i="26"/>
  <c r="S85" i="26"/>
  <c r="S69" i="26"/>
  <c r="S59" i="26"/>
  <c r="S68" i="26"/>
  <c r="S79" i="26"/>
  <c r="T88" i="26"/>
  <c r="S87" i="26"/>
  <c r="S88" i="26"/>
  <c r="S77" i="26"/>
  <c r="S61" i="26"/>
  <c r="S37" i="26"/>
  <c r="S75" i="26"/>
  <c r="S86" i="26"/>
  <c r="S62" i="26"/>
  <c r="S84" i="26"/>
  <c r="S60" i="26"/>
  <c r="S76" i="26"/>
  <c r="S64" i="26"/>
  <c r="S73" i="26"/>
  <c r="S67" i="26"/>
  <c r="S83" i="26"/>
  <c r="S78" i="26"/>
  <c r="S81" i="26"/>
  <c r="S74" i="26"/>
  <c r="S65" i="26"/>
  <c r="S53" i="26"/>
  <c r="T93" i="26"/>
  <c r="Y93" i="26" s="1"/>
  <c r="T43" i="26"/>
  <c r="T45" i="26"/>
  <c r="T40" i="26"/>
  <c r="T44" i="26"/>
  <c r="T30" i="26"/>
  <c r="T81" i="26"/>
  <c r="T65" i="26"/>
  <c r="T75" i="26"/>
  <c r="S27" i="26"/>
  <c r="T76" i="26"/>
  <c r="S32" i="26"/>
  <c r="S48" i="26"/>
  <c r="T67" i="26"/>
  <c r="S34" i="26"/>
  <c r="S50" i="26"/>
  <c r="T60" i="26"/>
  <c r="S51" i="26"/>
  <c r="S30" i="26"/>
  <c r="T68" i="26"/>
  <c r="S49" i="26"/>
  <c r="T29" i="26"/>
  <c r="T47" i="26"/>
  <c r="T51" i="26"/>
  <c r="T49" i="26"/>
  <c r="T34" i="26"/>
  <c r="T52" i="26"/>
  <c r="T46" i="26"/>
  <c r="T63" i="26"/>
  <c r="T82" i="26"/>
  <c r="T84" i="26"/>
  <c r="T73" i="26"/>
  <c r="T69" i="26"/>
  <c r="S40" i="26"/>
  <c r="T86" i="26"/>
  <c r="S42" i="26"/>
  <c r="T72" i="26"/>
  <c r="S35" i="26"/>
  <c r="T83" i="26"/>
  <c r="Y83" i="26" s="1"/>
  <c r="S47" i="26"/>
  <c r="S33" i="26"/>
  <c r="T70" i="26"/>
  <c r="S66" i="26"/>
  <c r="T33" i="26"/>
  <c r="T27" i="26"/>
  <c r="S28" i="26"/>
  <c r="T66" i="26"/>
  <c r="T74" i="26"/>
  <c r="S44" i="26"/>
  <c r="Y44" i="26" s="1"/>
  <c r="AA44" i="26" s="1"/>
  <c r="T61" i="26"/>
  <c r="S72" i="26"/>
  <c r="T37" i="26"/>
  <c r="T53" i="26"/>
  <c r="T48" i="26"/>
  <c r="T42" i="26"/>
  <c r="T79" i="26"/>
  <c r="S26" i="26"/>
  <c r="T62" i="26"/>
  <c r="S38" i="26"/>
  <c r="S25" i="26"/>
  <c r="S39" i="26"/>
  <c r="Y39" i="26" s="1"/>
  <c r="AA39" i="26" s="1"/>
  <c r="S80" i="26"/>
  <c r="T25" i="26"/>
  <c r="T28" i="26"/>
  <c r="S52" i="26"/>
  <c r="S46" i="26"/>
  <c r="S82" i="26"/>
  <c r="T36" i="26"/>
  <c r="T41" i="26"/>
  <c r="T59" i="26"/>
  <c r="S36" i="26"/>
  <c r="S29" i="26"/>
  <c r="S43" i="26"/>
  <c r="S41" i="26"/>
  <c r="T35" i="26"/>
  <c r="S65" i="27"/>
  <c r="S85" i="27"/>
  <c r="T25" i="25"/>
  <c r="Y25" i="25" s="1"/>
  <c r="AA25" i="25" s="1"/>
  <c r="T41" i="17"/>
  <c r="S37" i="33"/>
  <c r="Y37" i="33" s="1"/>
  <c r="AA37" i="33" s="1"/>
  <c r="S53" i="33"/>
  <c r="S81" i="25"/>
  <c r="S85" i="25"/>
  <c r="Y85" i="25" s="1"/>
  <c r="S61" i="25"/>
  <c r="T44" i="25"/>
  <c r="T35" i="25"/>
  <c r="S54" i="17"/>
  <c r="S82" i="17"/>
  <c r="S34" i="17"/>
  <c r="S33" i="17"/>
  <c r="Y33" i="17" s="1"/>
  <c r="AA33" i="17" s="1"/>
  <c r="S32" i="17"/>
  <c r="T80" i="17"/>
  <c r="S78" i="17"/>
  <c r="T39" i="33"/>
  <c r="T35" i="27"/>
  <c r="S28" i="27"/>
  <c r="S71" i="26"/>
  <c r="S81" i="33"/>
  <c r="T74" i="33"/>
  <c r="Y74" i="33" s="1"/>
  <c r="T78" i="13"/>
  <c r="T67" i="27"/>
  <c r="S45" i="26"/>
  <c r="S39" i="33"/>
  <c r="S28" i="33"/>
  <c r="T77" i="26"/>
  <c r="T50" i="26"/>
  <c r="T39" i="13"/>
  <c r="T40" i="27"/>
  <c r="T38" i="13"/>
  <c r="T74" i="29"/>
  <c r="T80" i="29"/>
  <c r="S83" i="29"/>
  <c r="S81" i="29"/>
  <c r="S33" i="29"/>
  <c r="T73" i="29"/>
  <c r="T60" i="29"/>
  <c r="T72" i="29"/>
  <c r="T37" i="29"/>
  <c r="T47" i="29"/>
  <c r="T82" i="29"/>
  <c r="T88" i="29"/>
  <c r="T68" i="29"/>
  <c r="T76" i="29"/>
  <c r="S86" i="29"/>
  <c r="T29" i="29"/>
  <c r="T59" i="29"/>
  <c r="T70" i="29"/>
  <c r="T71" i="29"/>
  <c r="S40" i="29"/>
  <c r="T69" i="29"/>
  <c r="S73" i="29"/>
  <c r="Y73" i="29" s="1"/>
  <c r="S48" i="29"/>
  <c r="S65" i="29"/>
  <c r="S44" i="29"/>
  <c r="S35" i="29"/>
  <c r="S68" i="29"/>
  <c r="S46" i="29"/>
  <c r="S34" i="29"/>
  <c r="S79" i="29"/>
  <c r="T93" i="29"/>
  <c r="Y93" i="29" s="1"/>
  <c r="S70" i="29"/>
  <c r="S77" i="29"/>
  <c r="S27" i="29"/>
  <c r="S36" i="29"/>
  <c r="S45" i="29"/>
  <c r="T39" i="29"/>
  <c r="T40" i="29"/>
  <c r="T50" i="29"/>
  <c r="T33" i="29"/>
  <c r="T41" i="29"/>
  <c r="T38" i="29"/>
  <c r="T78" i="29"/>
  <c r="T75" i="29"/>
  <c r="T85" i="29"/>
  <c r="T87" i="29"/>
  <c r="T65" i="29"/>
  <c r="T66" i="29"/>
  <c r="S53" i="29"/>
  <c r="S62" i="29"/>
  <c r="S37" i="29"/>
  <c r="S67" i="29"/>
  <c r="S28" i="29"/>
  <c r="S85" i="29"/>
  <c r="T46" i="29"/>
  <c r="S66" i="29"/>
  <c r="Y66" i="29" s="1"/>
  <c r="AA66" i="29" s="1"/>
  <c r="S74" i="29"/>
  <c r="Y74" i="29" s="1"/>
  <c r="S72" i="29"/>
  <c r="S61" i="29"/>
  <c r="S31" i="29"/>
  <c r="S41" i="29"/>
  <c r="Y41" i="29" s="1"/>
  <c r="AA41" i="29" s="1"/>
  <c r="S52" i="29"/>
  <c r="T36" i="29"/>
  <c r="T48" i="29"/>
  <c r="T25" i="29"/>
  <c r="T26" i="29"/>
  <c r="S64" i="29"/>
  <c r="T27" i="29"/>
  <c r="T28" i="29"/>
  <c r="T62" i="29"/>
  <c r="S51" i="29"/>
  <c r="T64" i="29"/>
  <c r="S54" i="29"/>
  <c r="S88" i="29"/>
  <c r="S71" i="29"/>
  <c r="Y71" i="29" s="1"/>
  <c r="S69" i="29"/>
  <c r="S39" i="29"/>
  <c r="Y39" i="29" s="1"/>
  <c r="AA39" i="29" s="1"/>
  <c r="T44" i="29"/>
  <c r="T54" i="29"/>
  <c r="S42" i="29"/>
  <c r="T32" i="29"/>
  <c r="T61" i="29"/>
  <c r="T67" i="29"/>
  <c r="T81" i="29"/>
  <c r="S30" i="29"/>
  <c r="S80" i="29"/>
  <c r="Y80" i="29" s="1"/>
  <c r="S50" i="29"/>
  <c r="Y50" i="29" s="1"/>
  <c r="AA50" i="29" s="1"/>
  <c r="S60" i="29"/>
  <c r="T30" i="29"/>
  <c r="S63" i="29"/>
  <c r="S29" i="29"/>
  <c r="S49" i="29"/>
  <c r="T31" i="29"/>
  <c r="T35" i="29"/>
  <c r="S47" i="29"/>
  <c r="T42" i="29"/>
  <c r="S87" i="29"/>
  <c r="S78" i="23"/>
  <c r="T71" i="23"/>
  <c r="S70" i="23"/>
  <c r="T28" i="23"/>
  <c r="S87" i="23"/>
  <c r="T88" i="23"/>
  <c r="S65" i="23"/>
  <c r="S44" i="23"/>
  <c r="S86" i="23"/>
  <c r="T41" i="23"/>
  <c r="T65" i="23"/>
  <c r="Y65" i="23" s="1"/>
  <c r="AA65" i="23" s="1"/>
  <c r="T70" i="23"/>
  <c r="T61" i="23"/>
  <c r="S61" i="23"/>
  <c r="S45" i="23"/>
  <c r="T50" i="23"/>
  <c r="T85" i="23"/>
  <c r="T80" i="23"/>
  <c r="S37" i="23"/>
  <c r="S51" i="23"/>
  <c r="S62" i="23"/>
  <c r="T63" i="23"/>
  <c r="T69" i="23"/>
  <c r="S36" i="23"/>
  <c r="S50" i="23"/>
  <c r="S73" i="23"/>
  <c r="S72" i="23"/>
  <c r="T31" i="23"/>
  <c r="S85" i="23"/>
  <c r="Y85" i="23" s="1"/>
  <c r="T83" i="23"/>
  <c r="T48" i="23"/>
  <c r="T40" i="23"/>
  <c r="T39" i="23"/>
  <c r="T47" i="23"/>
  <c r="T25" i="23"/>
  <c r="Y25" i="23" s="1"/>
  <c r="AA25" i="23" s="1"/>
  <c r="T62" i="23"/>
  <c r="T30" i="23"/>
  <c r="S31" i="23"/>
  <c r="S48" i="23"/>
  <c r="Y48" i="23" s="1"/>
  <c r="AA48" i="23" s="1"/>
  <c r="T49" i="23"/>
  <c r="S66" i="23"/>
  <c r="T37" i="23"/>
  <c r="T59" i="23"/>
  <c r="T79" i="23"/>
  <c r="S30" i="23"/>
  <c r="Y30" i="23" s="1"/>
  <c r="AA30" i="23" s="1"/>
  <c r="S49" i="23"/>
  <c r="T72" i="23"/>
  <c r="Y72" i="23" s="1"/>
  <c r="AA72" i="23" s="1"/>
  <c r="T87" i="23"/>
  <c r="S27" i="23"/>
  <c r="S41" i="23"/>
  <c r="Y41" i="23" s="1"/>
  <c r="AA41" i="23" s="1"/>
  <c r="S60" i="23"/>
  <c r="T32" i="23"/>
  <c r="T74" i="23"/>
  <c r="S26" i="23"/>
  <c r="S40" i="23"/>
  <c r="S59" i="23"/>
  <c r="S84" i="23"/>
  <c r="S63" i="23"/>
  <c r="Y63" i="23" s="1"/>
  <c r="AA63" i="23" s="1"/>
  <c r="T44" i="23"/>
  <c r="S80" i="23"/>
  <c r="T52" i="23"/>
  <c r="T77" i="31"/>
  <c r="S88" i="31"/>
  <c r="S85" i="31"/>
  <c r="S69" i="31"/>
  <c r="S82" i="31"/>
  <c r="S67" i="31"/>
  <c r="S64" i="31"/>
  <c r="S70" i="31"/>
  <c r="S80" i="31"/>
  <c r="S77" i="31"/>
  <c r="S61" i="31"/>
  <c r="S75" i="31"/>
  <c r="S59" i="31"/>
  <c r="T42" i="31"/>
  <c r="S87" i="31"/>
  <c r="S71" i="31"/>
  <c r="T93" i="31"/>
  <c r="Y93" i="31" s="1"/>
  <c r="S73" i="31"/>
  <c r="S68" i="31"/>
  <c r="S79" i="31"/>
  <c r="S76" i="31"/>
  <c r="S86" i="31"/>
  <c r="S51" i="31"/>
  <c r="S66" i="31"/>
  <c r="S78" i="31"/>
  <c r="S74" i="31"/>
  <c r="S84" i="31"/>
  <c r="S60" i="31"/>
  <c r="S81" i="31"/>
  <c r="S65" i="31"/>
  <c r="T48" i="31"/>
  <c r="T64" i="31"/>
  <c r="T60" i="31"/>
  <c r="S25" i="31"/>
  <c r="S33" i="31"/>
  <c r="T79" i="31"/>
  <c r="Y79" i="31" s="1"/>
  <c r="T83" i="31"/>
  <c r="S47" i="31"/>
  <c r="S30" i="31"/>
  <c r="T71" i="31"/>
  <c r="T63" i="31"/>
  <c r="S53" i="31"/>
  <c r="T74" i="31"/>
  <c r="T87" i="31"/>
  <c r="S34" i="31"/>
  <c r="T50" i="31"/>
  <c r="S72" i="31"/>
  <c r="T44" i="31"/>
  <c r="T43" i="31"/>
  <c r="T52" i="31"/>
  <c r="T70" i="31"/>
  <c r="T72" i="31"/>
  <c r="S45" i="31"/>
  <c r="S29" i="31"/>
  <c r="T65" i="31"/>
  <c r="T78" i="31"/>
  <c r="S26" i="31"/>
  <c r="S35" i="31"/>
  <c r="T85" i="31"/>
  <c r="S48" i="31"/>
  <c r="S36" i="31"/>
  <c r="T76" i="31"/>
  <c r="S50" i="31"/>
  <c r="T88" i="31"/>
  <c r="S46" i="31"/>
  <c r="S63" i="31"/>
  <c r="T59" i="31"/>
  <c r="S27" i="31"/>
  <c r="T81" i="31"/>
  <c r="S39" i="31"/>
  <c r="S40" i="31"/>
  <c r="T67" i="31"/>
  <c r="S49" i="31"/>
  <c r="T29" i="31"/>
  <c r="T25" i="31"/>
  <c r="T45" i="31"/>
  <c r="T49" i="31"/>
  <c r="T41" i="31"/>
  <c r="S62" i="31"/>
  <c r="T53" i="31"/>
  <c r="T61" i="31"/>
  <c r="S37" i="31"/>
  <c r="S28" i="31"/>
  <c r="T66" i="31"/>
  <c r="T73" i="31"/>
  <c r="T69" i="31"/>
  <c r="T35" i="31"/>
  <c r="T37" i="31"/>
  <c r="T36" i="31"/>
  <c r="T34" i="31"/>
  <c r="T75" i="31"/>
  <c r="S36" i="16"/>
  <c r="S81" i="16"/>
  <c r="S66" i="16"/>
  <c r="T85" i="16"/>
  <c r="T65" i="16"/>
  <c r="T88" i="16"/>
  <c r="S80" i="16"/>
  <c r="S65" i="16"/>
  <c r="S64" i="16"/>
  <c r="S87" i="16"/>
  <c r="T82" i="16"/>
  <c r="T79" i="16"/>
  <c r="S88" i="16"/>
  <c r="T84" i="16"/>
  <c r="S53" i="16"/>
  <c r="S72" i="16"/>
  <c r="T73" i="16"/>
  <c r="S73" i="16"/>
  <c r="T70" i="16"/>
  <c r="S82" i="16"/>
  <c r="S75" i="16"/>
  <c r="T72" i="16"/>
  <c r="T81" i="16"/>
  <c r="S33" i="16"/>
  <c r="T49" i="16"/>
  <c r="T34" i="16"/>
  <c r="T51" i="16"/>
  <c r="T80" i="16"/>
  <c r="T52" i="16"/>
  <c r="S61" i="16"/>
  <c r="T69" i="16"/>
  <c r="T62" i="16"/>
  <c r="T86" i="16"/>
  <c r="S74" i="16"/>
  <c r="T50" i="16"/>
  <c r="S62" i="16"/>
  <c r="S78" i="16"/>
  <c r="S25" i="16"/>
  <c r="S41" i="16"/>
  <c r="S27" i="16"/>
  <c r="Y27" i="16" s="1"/>
  <c r="AA27" i="16" s="1"/>
  <c r="S79" i="16"/>
  <c r="T43" i="16"/>
  <c r="T26" i="16"/>
  <c r="T42" i="16"/>
  <c r="T74" i="16"/>
  <c r="S63" i="16"/>
  <c r="S76" i="16"/>
  <c r="T35" i="16"/>
  <c r="T60" i="16"/>
  <c r="T77" i="16"/>
  <c r="T83" i="16"/>
  <c r="T76" i="16"/>
  <c r="T48" i="16"/>
  <c r="S85" i="16"/>
  <c r="T68" i="16"/>
  <c r="S52" i="16"/>
  <c r="S37" i="16"/>
  <c r="T30" i="16"/>
  <c r="T71" i="16"/>
  <c r="S77" i="16"/>
  <c r="T61" i="16"/>
  <c r="T87" i="16"/>
  <c r="S69" i="16"/>
  <c r="Y69" i="16" s="1"/>
  <c r="AA69" i="16" s="1"/>
  <c r="S68" i="16"/>
  <c r="S60" i="16"/>
  <c r="Y60" i="16" s="1"/>
  <c r="AA60" i="16" s="1"/>
  <c r="T67" i="16"/>
  <c r="S49" i="16"/>
  <c r="T36" i="16"/>
  <c r="T59" i="16"/>
  <c r="S54" i="16"/>
  <c r="S42" i="16"/>
  <c r="S86" i="16"/>
  <c r="S59" i="16"/>
  <c r="T45" i="16"/>
  <c r="T47" i="16"/>
  <c r="T44" i="16"/>
  <c r="T75" i="16"/>
  <c r="S67" i="16"/>
  <c r="Y67" i="16" s="1"/>
  <c r="AA67" i="16" s="1"/>
  <c r="S40" i="16"/>
  <c r="T28" i="16"/>
  <c r="T39" i="16"/>
  <c r="T29" i="16"/>
  <c r="S44" i="16"/>
  <c r="T54" i="16"/>
  <c r="S46" i="16"/>
  <c r="S43" i="16"/>
  <c r="Y43" i="16" s="1"/>
  <c r="AA43" i="16" s="1"/>
  <c r="S38" i="16"/>
  <c r="S50" i="16"/>
  <c r="T33" i="36"/>
  <c r="Y33" i="36" s="1"/>
  <c r="AA33" i="36" s="1"/>
  <c r="T28" i="36"/>
  <c r="T78" i="36"/>
  <c r="S62" i="36"/>
  <c r="S69" i="36"/>
  <c r="S37" i="36"/>
  <c r="S28" i="36"/>
  <c r="T31" i="36"/>
  <c r="T86" i="36"/>
  <c r="T54" i="36"/>
  <c r="S73" i="36"/>
  <c r="T82" i="36"/>
  <c r="S35" i="36"/>
  <c r="T45" i="36"/>
  <c r="T26" i="36"/>
  <c r="S38" i="36"/>
  <c r="S27" i="36"/>
  <c r="T51" i="36"/>
  <c r="T65" i="36"/>
  <c r="S77" i="36"/>
  <c r="S49" i="36"/>
  <c r="S29" i="36"/>
  <c r="T46" i="36"/>
  <c r="S72" i="36"/>
  <c r="S52" i="36"/>
  <c r="S44" i="36"/>
  <c r="S30" i="36"/>
  <c r="T50" i="36"/>
  <c r="S25" i="36"/>
  <c r="T40" i="36"/>
  <c r="T63" i="36"/>
  <c r="S63" i="36"/>
  <c r="T85" i="36"/>
  <c r="S54" i="36"/>
  <c r="Y54" i="36" s="1"/>
  <c r="AA54" i="36" s="1"/>
  <c r="S88" i="36"/>
  <c r="S41" i="36"/>
  <c r="S70" i="36"/>
  <c r="S83" i="36"/>
  <c r="T76" i="36"/>
  <c r="T35" i="36"/>
  <c r="S84" i="36"/>
  <c r="S67" i="36"/>
  <c r="T59" i="36"/>
  <c r="S78" i="36"/>
  <c r="T60" i="36"/>
  <c r="T66" i="36"/>
  <c r="S32" i="36"/>
  <c r="T43" i="36"/>
  <c r="T25" i="36"/>
  <c r="S68" i="36"/>
  <c r="S53" i="36"/>
  <c r="S45" i="36"/>
  <c r="T34" i="36"/>
  <c r="T29" i="36"/>
  <c r="S81" i="36"/>
  <c r="S48" i="36"/>
  <c r="S40" i="36"/>
  <c r="T36" i="36"/>
  <c r="T52" i="36"/>
  <c r="S66" i="20"/>
  <c r="S74" i="20"/>
  <c r="T62" i="20"/>
  <c r="S50" i="20"/>
  <c r="S36" i="20"/>
  <c r="S45" i="20"/>
  <c r="T49" i="20"/>
  <c r="T76" i="20"/>
  <c r="S79" i="20"/>
  <c r="S75" i="20"/>
  <c r="T47" i="20"/>
  <c r="T80" i="20"/>
  <c r="T69" i="20"/>
  <c r="S76" i="20"/>
  <c r="S52" i="20"/>
  <c r="S86" i="20"/>
  <c r="T40" i="20"/>
  <c r="T68" i="20"/>
  <c r="T72" i="20"/>
  <c r="S85" i="20"/>
  <c r="S51" i="20"/>
  <c r="S78" i="20"/>
  <c r="T88" i="20"/>
  <c r="S29" i="20"/>
  <c r="T63" i="20"/>
  <c r="S32" i="20"/>
  <c r="S82" i="20"/>
  <c r="T61" i="20"/>
  <c r="S71" i="20"/>
  <c r="T83" i="20"/>
  <c r="S46" i="20"/>
  <c r="S49" i="20"/>
  <c r="S64" i="20"/>
  <c r="T84" i="20"/>
  <c r="T65" i="20"/>
  <c r="T33" i="20"/>
  <c r="T42" i="20"/>
  <c r="S87" i="20"/>
  <c r="T46" i="20"/>
  <c r="T77" i="20"/>
  <c r="T93" i="20"/>
  <c r="Y93" i="20" s="1"/>
  <c r="AA93" i="20" s="1"/>
  <c r="S67" i="20"/>
  <c r="S41" i="20"/>
  <c r="S34" i="20"/>
  <c r="T87" i="20"/>
  <c r="T82" i="20"/>
  <c r="S88" i="20"/>
  <c r="Y88" i="20" s="1"/>
  <c r="S60" i="20"/>
  <c r="S42" i="20"/>
  <c r="Y42" i="20" s="1"/>
  <c r="AA42" i="20" s="1"/>
  <c r="T38" i="20"/>
  <c r="S33" i="20"/>
  <c r="S65" i="20"/>
  <c r="S28" i="20"/>
  <c r="S69" i="20"/>
  <c r="S54" i="20"/>
  <c r="T32" i="20"/>
  <c r="T28" i="20"/>
  <c r="T51" i="20"/>
  <c r="T31" i="20"/>
  <c r="T30" i="34"/>
  <c r="S59" i="34"/>
  <c r="T67" i="34"/>
  <c r="T88" i="34"/>
  <c r="T64" i="34"/>
  <c r="S52" i="34"/>
  <c r="S64" i="34"/>
  <c r="S29" i="34"/>
  <c r="S36" i="34"/>
  <c r="S44" i="34"/>
  <c r="T87" i="34"/>
  <c r="T80" i="34"/>
  <c r="T61" i="34"/>
  <c r="S38" i="34"/>
  <c r="T79" i="34"/>
  <c r="S69" i="34"/>
  <c r="S77" i="34"/>
  <c r="S62" i="34"/>
  <c r="S46" i="34"/>
  <c r="S76" i="34"/>
  <c r="S27" i="34"/>
  <c r="S66" i="34"/>
  <c r="S80" i="34"/>
  <c r="S39" i="34"/>
  <c r="S83" i="34"/>
  <c r="T25" i="34"/>
  <c r="T44" i="34"/>
  <c r="T27" i="34"/>
  <c r="T50" i="34"/>
  <c r="T31" i="34"/>
  <c r="S84" i="34"/>
  <c r="T38" i="34"/>
  <c r="T83" i="34"/>
  <c r="T59" i="34"/>
  <c r="T73" i="34"/>
  <c r="S30" i="34"/>
  <c r="S28" i="34"/>
  <c r="S82" i="34"/>
  <c r="S32" i="34"/>
  <c r="T49" i="34"/>
  <c r="T39" i="34"/>
  <c r="T43" i="34"/>
  <c r="T28" i="34"/>
  <c r="T48" i="34"/>
  <c r="T60" i="34"/>
  <c r="T82" i="34"/>
  <c r="S43" i="34"/>
  <c r="S34" i="34"/>
  <c r="S70" i="34"/>
  <c r="S33" i="34"/>
  <c r="S75" i="34"/>
  <c r="S49" i="34"/>
  <c r="Y49" i="34" s="1"/>
  <c r="AA49" i="34" s="1"/>
  <c r="T34" i="34"/>
  <c r="T46" i="34"/>
  <c r="T41" i="34"/>
  <c r="T63" i="34"/>
  <c r="T72" i="34"/>
  <c r="T86" i="34"/>
  <c r="S88" i="34"/>
  <c r="S85" i="34"/>
  <c r="S65" i="34"/>
  <c r="T29" i="15"/>
  <c r="S61" i="15"/>
  <c r="T33" i="15"/>
  <c r="T66" i="15"/>
  <c r="T25" i="15"/>
  <c r="S28" i="15"/>
  <c r="S38" i="15"/>
  <c r="S54" i="15"/>
  <c r="T68" i="22"/>
  <c r="T62" i="22"/>
  <c r="T52" i="22"/>
  <c r="T36" i="22"/>
  <c r="T79" i="22"/>
  <c r="T59" i="22"/>
  <c r="T65" i="22"/>
  <c r="S67" i="22"/>
  <c r="T44" i="22"/>
  <c r="T81" i="22"/>
  <c r="T46" i="22"/>
  <c r="T71" i="22"/>
  <c r="S82" i="22"/>
  <c r="T30" i="22"/>
  <c r="T38" i="22"/>
  <c r="T76" i="22"/>
  <c r="T60" i="22"/>
  <c r="S85" i="22"/>
  <c r="T54" i="22"/>
  <c r="T51" i="22"/>
  <c r="T66" i="22"/>
  <c r="T42" i="22"/>
  <c r="T48" i="22"/>
  <c r="T33" i="22"/>
  <c r="T49" i="22"/>
  <c r="T28" i="22"/>
  <c r="T43" i="22"/>
  <c r="T86" i="22"/>
  <c r="Y86" i="22" s="1"/>
  <c r="T77" i="22"/>
  <c r="T69" i="22"/>
  <c r="T67" i="22"/>
  <c r="S52" i="22"/>
  <c r="S36" i="22"/>
  <c r="S84" i="22"/>
  <c r="S59" i="22"/>
  <c r="S71" i="22"/>
  <c r="Y71" i="22" s="1"/>
  <c r="AA71" i="22" s="1"/>
  <c r="S64" i="22"/>
  <c r="S25" i="22"/>
  <c r="S33" i="22"/>
  <c r="S41" i="22"/>
  <c r="S49" i="22"/>
  <c r="Y49" i="22" s="1"/>
  <c r="AA49" i="22" s="1"/>
  <c r="S46" i="22"/>
  <c r="S30" i="22"/>
  <c r="T93" i="22"/>
  <c r="Y93" i="22" s="1"/>
  <c r="AA93" i="22" s="1"/>
  <c r="T26" i="22"/>
  <c r="T32" i="22"/>
  <c r="S73" i="22"/>
  <c r="T41" i="22"/>
  <c r="T35" i="22"/>
  <c r="T83" i="22"/>
  <c r="T88" i="22"/>
  <c r="T74" i="22"/>
  <c r="T80" i="22"/>
  <c r="T87" i="22"/>
  <c r="T73" i="22"/>
  <c r="S44" i="22"/>
  <c r="S28" i="22"/>
  <c r="S81" i="22"/>
  <c r="Y81" i="22" s="1"/>
  <c r="S87" i="22"/>
  <c r="S80" i="22"/>
  <c r="S62" i="22"/>
  <c r="S29" i="22"/>
  <c r="S37" i="22"/>
  <c r="Y37" i="22" s="1"/>
  <c r="AA37" i="22" s="1"/>
  <c r="S45" i="22"/>
  <c r="S53" i="22"/>
  <c r="S54" i="22"/>
  <c r="S38" i="22"/>
  <c r="Y38" i="22" s="1"/>
  <c r="AA38" i="22" s="1"/>
  <c r="S60" i="22"/>
  <c r="S77" i="22"/>
  <c r="Y77" i="22" s="1"/>
  <c r="S61" i="22"/>
  <c r="T25" i="22"/>
  <c r="T25" i="35"/>
  <c r="S77" i="35"/>
  <c r="S88" i="35"/>
  <c r="S62" i="35"/>
  <c r="S82" i="35"/>
  <c r="T50" i="30"/>
  <c r="T40" i="30"/>
  <c r="T54" i="18"/>
  <c r="T86" i="14"/>
  <c r="T62" i="14"/>
  <c r="T79" i="14"/>
  <c r="T67" i="14"/>
  <c r="T93" i="14"/>
  <c r="Y93" i="14" s="1"/>
  <c r="AA93" i="14" s="1"/>
  <c r="S80" i="14"/>
  <c r="S68" i="14"/>
  <c r="S81" i="14"/>
  <c r="S69" i="14"/>
  <c r="S82" i="14"/>
  <c r="S66" i="14"/>
  <c r="T51" i="14"/>
  <c r="S25" i="14"/>
  <c r="S29" i="14"/>
  <c r="S33" i="14"/>
  <c r="S37" i="14"/>
  <c r="S50" i="14"/>
  <c r="S67" i="14"/>
  <c r="S83" i="14"/>
  <c r="S46" i="14"/>
  <c r="Y46" i="14" s="1"/>
  <c r="AA46" i="14" s="1"/>
  <c r="T73" i="14"/>
  <c r="T78" i="14"/>
  <c r="T83" i="14"/>
  <c r="T72" i="14"/>
  <c r="T63" i="14"/>
  <c r="S45" i="14"/>
  <c r="S88" i="14"/>
  <c r="S60" i="14"/>
  <c r="S61" i="14"/>
  <c r="S74" i="14"/>
  <c r="S27" i="14"/>
  <c r="S31" i="14"/>
  <c r="S35" i="14"/>
  <c r="S39" i="14"/>
  <c r="S59" i="14"/>
  <c r="S75" i="14"/>
  <c r="S52" i="14"/>
  <c r="S47" i="14"/>
  <c r="T37" i="14"/>
  <c r="T69" i="14"/>
  <c r="T80" i="14"/>
  <c r="T59" i="14"/>
  <c r="S72" i="14"/>
  <c r="S78" i="14"/>
  <c r="S26" i="14"/>
  <c r="S34" i="14"/>
  <c r="S54" i="14"/>
  <c r="S87" i="14"/>
  <c r="S53" i="14"/>
  <c r="S51" i="14"/>
  <c r="T82" i="14"/>
  <c r="T75" i="14"/>
  <c r="S84" i="14"/>
  <c r="S64" i="14"/>
  <c r="S73" i="14"/>
  <c r="S70" i="14"/>
  <c r="T43" i="14"/>
  <c r="S28" i="14"/>
  <c r="S36" i="14"/>
  <c r="S63" i="14"/>
  <c r="T66" i="14"/>
  <c r="T71" i="14"/>
  <c r="S43" i="14"/>
  <c r="S76" i="14"/>
  <c r="S85" i="14"/>
  <c r="S65" i="14"/>
  <c r="S62" i="14"/>
  <c r="S30" i="14"/>
  <c r="S38" i="14"/>
  <c r="S71" i="14"/>
  <c r="Y71" i="14" s="1"/>
  <c r="AA71" i="14" s="1"/>
  <c r="T29" i="14"/>
  <c r="T81" i="14"/>
  <c r="T87" i="14"/>
  <c r="T64" i="14"/>
  <c r="S49" i="14"/>
  <c r="S77" i="14"/>
  <c r="S86" i="14"/>
  <c r="Y86" i="14" s="1"/>
  <c r="S32" i="14"/>
  <c r="S40" i="14"/>
  <c r="S79" i="14"/>
  <c r="S41" i="14"/>
  <c r="S42" i="14"/>
  <c r="T52" i="14"/>
  <c r="S40" i="10"/>
  <c r="S87" i="10"/>
  <c r="S48" i="10"/>
  <c r="T65" i="10"/>
  <c r="S32" i="10"/>
  <c r="T67" i="19"/>
  <c r="S71" i="19"/>
  <c r="T60" i="38"/>
  <c r="T76" i="38"/>
  <c r="S79" i="38"/>
  <c r="T85" i="38"/>
  <c r="T82" i="38"/>
  <c r="T66" i="38"/>
  <c r="T72" i="38"/>
  <c r="S70" i="38"/>
  <c r="T67" i="38"/>
  <c r="S80" i="38"/>
  <c r="S26" i="38"/>
  <c r="T65" i="38"/>
  <c r="T77" i="38"/>
  <c r="T74" i="38"/>
  <c r="T69" i="38"/>
  <c r="T64" i="38"/>
  <c r="T87" i="38"/>
  <c r="T68" i="38"/>
  <c r="T79" i="38"/>
  <c r="S40" i="38"/>
  <c r="T59" i="38"/>
  <c r="T80" i="38"/>
  <c r="T86" i="38"/>
  <c r="T61" i="38"/>
  <c r="T75" i="38"/>
  <c r="S28" i="38"/>
  <c r="T70" i="38"/>
  <c r="T63" i="38"/>
  <c r="S64" i="38"/>
  <c r="S60" i="38"/>
  <c r="T71" i="38"/>
  <c r="T73" i="38"/>
  <c r="T81" i="38"/>
  <c r="T83" i="38"/>
  <c r="S88" i="38"/>
  <c r="T78" i="38"/>
  <c r="S38" i="38"/>
  <c r="T84" i="38"/>
  <c r="T62" i="38"/>
  <c r="T88" i="38"/>
  <c r="S88" i="18"/>
  <c r="S81" i="18"/>
  <c r="S73" i="18"/>
  <c r="S61" i="18"/>
  <c r="S70" i="18"/>
  <c r="S51" i="18"/>
  <c r="S47" i="18"/>
  <c r="S44" i="18"/>
  <c r="S40" i="18"/>
  <c r="T49" i="18"/>
  <c r="S30" i="18"/>
  <c r="S33" i="18"/>
  <c r="T64" i="18"/>
  <c r="T80" i="18"/>
  <c r="T82" i="18"/>
  <c r="T66" i="18"/>
  <c r="T76" i="18"/>
  <c r="T60" i="18"/>
  <c r="T61" i="18"/>
  <c r="T63" i="18"/>
  <c r="S83" i="18"/>
  <c r="S77" i="18"/>
  <c r="S80" i="18"/>
  <c r="S71" i="18"/>
  <c r="S54" i="18"/>
  <c r="S76" i="18"/>
  <c r="S67" i="18"/>
  <c r="S45" i="18"/>
  <c r="S42" i="18"/>
  <c r="T44" i="18"/>
  <c r="S28" i="18"/>
  <c r="S31" i="18"/>
  <c r="S35" i="18"/>
  <c r="T71" i="18"/>
  <c r="T88" i="18"/>
  <c r="T81" i="18"/>
  <c r="T74" i="18"/>
  <c r="T73" i="18"/>
  <c r="T68" i="18"/>
  <c r="T77" i="18"/>
  <c r="S64" i="18"/>
  <c r="Y64" i="18" s="1"/>
  <c r="AA64" i="18" s="1"/>
  <c r="S48" i="18"/>
  <c r="T45" i="18"/>
  <c r="S36" i="18"/>
  <c r="T79" i="18"/>
  <c r="T78" i="18"/>
  <c r="T75" i="18"/>
  <c r="S69" i="18"/>
  <c r="S79" i="18"/>
  <c r="Y79" i="18" s="1"/>
  <c r="AA79" i="18" s="1"/>
  <c r="S75" i="18"/>
  <c r="S50" i="18"/>
  <c r="S32" i="18"/>
  <c r="T72" i="18"/>
  <c r="T85" i="18"/>
  <c r="T62" i="18"/>
  <c r="T59" i="18"/>
  <c r="S53" i="18"/>
  <c r="S39" i="18"/>
  <c r="T86" i="18"/>
  <c r="T69" i="18"/>
  <c r="S84" i="18"/>
  <c r="S27" i="18"/>
  <c r="S66" i="18"/>
  <c r="T70" i="18"/>
  <c r="S60" i="18"/>
  <c r="S52" i="18"/>
  <c r="Y52" i="18" s="1"/>
  <c r="AA52" i="18" s="1"/>
  <c r="S43" i="18"/>
  <c r="T51" i="18"/>
  <c r="T87" i="18"/>
  <c r="S74" i="18"/>
  <c r="S78" i="18"/>
  <c r="S25" i="18"/>
  <c r="T84" i="18"/>
  <c r="T67" i="18"/>
  <c r="S84" i="9"/>
  <c r="S85" i="9"/>
  <c r="S79" i="9"/>
  <c r="S87" i="9"/>
  <c r="T85" i="9"/>
  <c r="T83" i="9"/>
  <c r="T65" i="9"/>
  <c r="T29" i="9"/>
  <c r="S80" i="9"/>
  <c r="S81" i="9"/>
  <c r="S35" i="9"/>
  <c r="T45" i="9"/>
  <c r="T73" i="9"/>
  <c r="T59" i="9"/>
  <c r="T32" i="9"/>
  <c r="T93" i="9"/>
  <c r="Y93" i="9" s="1"/>
  <c r="AA93" i="9" s="1"/>
  <c r="S76" i="9"/>
  <c r="S62" i="9"/>
  <c r="S78" i="9"/>
  <c r="S86" i="9"/>
  <c r="T39" i="9"/>
  <c r="T74" i="9"/>
  <c r="T67" i="9"/>
  <c r="S88" i="9"/>
  <c r="S72" i="9"/>
  <c r="S82" i="9"/>
  <c r="S51" i="9"/>
  <c r="S64" i="9"/>
  <c r="S70" i="9"/>
  <c r="S60" i="9"/>
  <c r="T87" i="9"/>
  <c r="S74" i="35"/>
  <c r="S79" i="35"/>
  <c r="S84" i="35"/>
  <c r="S69" i="35"/>
  <c r="S67" i="35"/>
  <c r="S68" i="35"/>
  <c r="S87" i="35"/>
  <c r="S63" i="35"/>
  <c r="S74" i="11"/>
  <c r="S60" i="11"/>
  <c r="S76" i="11"/>
  <c r="T85" i="11"/>
  <c r="T70" i="11"/>
  <c r="T76" i="11"/>
  <c r="S38" i="11"/>
  <c r="S49" i="11"/>
  <c r="S34" i="11"/>
  <c r="S53" i="11"/>
  <c r="S73" i="11"/>
  <c r="S66" i="11"/>
  <c r="T25" i="11"/>
  <c r="S41" i="11"/>
  <c r="S75" i="11"/>
  <c r="T67" i="11"/>
  <c r="S59" i="11"/>
  <c r="T86" i="11"/>
  <c r="T66" i="11"/>
  <c r="T61" i="11"/>
  <c r="S40" i="11"/>
  <c r="T63" i="11"/>
  <c r="S30" i="11"/>
  <c r="T93" i="11"/>
  <c r="Y93" i="11" s="1"/>
  <c r="S84" i="11"/>
  <c r="S81" i="11"/>
  <c r="S61" i="11"/>
  <c r="S72" i="11"/>
  <c r="T33" i="11"/>
  <c r="S45" i="11"/>
  <c r="S64" i="11"/>
  <c r="S68" i="11"/>
  <c r="S83" i="11"/>
  <c r="S78" i="11"/>
  <c r="T83" i="11"/>
  <c r="S62" i="11"/>
  <c r="T82" i="11"/>
  <c r="T84" i="11"/>
  <c r="T60" i="11"/>
  <c r="S44" i="11"/>
  <c r="S26" i="11"/>
  <c r="S32" i="11"/>
  <c r="S54" i="11"/>
  <c r="S69" i="11"/>
  <c r="S87" i="11"/>
  <c r="T54" i="11"/>
  <c r="S37" i="11"/>
  <c r="S47" i="11"/>
  <c r="T65" i="11"/>
  <c r="T64" i="11"/>
  <c r="T69" i="11"/>
  <c r="T81" i="11"/>
  <c r="S86" i="11"/>
  <c r="T73" i="11"/>
  <c r="T74" i="11"/>
  <c r="T77" i="11"/>
  <c r="T59" i="11"/>
  <c r="S48" i="11"/>
  <c r="T80" i="11"/>
  <c r="S28" i="11"/>
  <c r="T79" i="11"/>
  <c r="S42" i="11"/>
  <c r="S88" i="11"/>
  <c r="S85" i="11"/>
  <c r="Y85" i="11" s="1"/>
  <c r="AA85" i="11" s="1"/>
  <c r="S77" i="11"/>
  <c r="S65" i="11"/>
  <c r="S82" i="11"/>
  <c r="S71" i="11"/>
  <c r="T43" i="11"/>
  <c r="S39" i="11"/>
  <c r="S50" i="11"/>
  <c r="S67" i="11"/>
  <c r="Y67" i="11" s="1"/>
  <c r="AA67" i="11" s="1"/>
  <c r="T87" i="11"/>
  <c r="S63" i="30"/>
  <c r="S84" i="30"/>
  <c r="S77" i="30"/>
  <c r="S61" i="30"/>
  <c r="S67" i="30"/>
  <c r="S86" i="30"/>
  <c r="S66" i="30"/>
  <c r="S83" i="30"/>
  <c r="T93" i="30"/>
  <c r="Y93" i="30" s="1"/>
  <c r="AA93" i="30" s="1"/>
  <c r="S85" i="30"/>
  <c r="S69" i="30"/>
  <c r="S75" i="30"/>
  <c r="S59" i="30"/>
  <c r="S78" i="30"/>
  <c r="S72" i="30"/>
  <c r="T77" i="30"/>
  <c r="S81" i="30"/>
  <c r="S68" i="30"/>
  <c r="S74" i="30"/>
  <c r="S71" i="30"/>
  <c r="S88" i="30"/>
  <c r="S65" i="30"/>
  <c r="S38" i="30"/>
  <c r="Y38" i="30" s="1"/>
  <c r="AA38" i="30" s="1"/>
  <c r="S79" i="30"/>
  <c r="S64" i="30"/>
  <c r="S60" i="30"/>
  <c r="S80" i="30"/>
  <c r="S82" i="30"/>
  <c r="S73" i="30"/>
  <c r="S34" i="30"/>
  <c r="S76" i="30"/>
  <c r="S87" i="30"/>
  <c r="S70" i="30"/>
  <c r="S62" i="30"/>
  <c r="M55" i="10"/>
  <c r="M55" i="9"/>
  <c r="K77" i="39"/>
  <c r="Q77" i="39" s="1"/>
  <c r="K83" i="30"/>
  <c r="Q83" i="30" s="1"/>
  <c r="K82" i="33"/>
  <c r="Q82" i="33" s="1"/>
  <c r="K81" i="6"/>
  <c r="Q81" i="6" s="1"/>
  <c r="K88" i="25"/>
  <c r="Q88" i="25" s="1"/>
  <c r="K82" i="22"/>
  <c r="Q82" i="22" s="1"/>
  <c r="K62" i="38"/>
  <c r="Q62" i="38" s="1"/>
  <c r="K84" i="23"/>
  <c r="Q84" i="23" s="1"/>
  <c r="K84" i="26"/>
  <c r="Q84" i="26" s="1"/>
  <c r="K82" i="39"/>
  <c r="Q82" i="39" s="1"/>
  <c r="K83" i="17"/>
  <c r="Q83" i="17" s="1"/>
  <c r="K75" i="23"/>
  <c r="Q75" i="23" s="1"/>
  <c r="M93" i="14"/>
  <c r="K90" i="33"/>
  <c r="K90" i="26"/>
  <c r="K90" i="20"/>
  <c r="K84" i="38"/>
  <c r="Q84" i="38" s="1"/>
  <c r="K85" i="38"/>
  <c r="Q85" i="38" s="1"/>
  <c r="K76" i="32"/>
  <c r="Q76" i="32" s="1"/>
  <c r="K77" i="26"/>
  <c r="Q77" i="26" s="1"/>
  <c r="K86" i="13"/>
  <c r="Q86" i="13" s="1"/>
  <c r="K63" i="37"/>
  <c r="Q63" i="37" s="1"/>
  <c r="K84" i="34"/>
  <c r="Q84" i="34" s="1"/>
  <c r="K87" i="14"/>
  <c r="Q87" i="14" s="1"/>
  <c r="K80" i="33"/>
  <c r="Q80" i="33" s="1"/>
  <c r="K75" i="22"/>
  <c r="Q75" i="22" s="1"/>
  <c r="K86" i="18"/>
  <c r="Q86" i="18" s="1"/>
  <c r="K60" i="38"/>
  <c r="Q60" i="38" s="1"/>
  <c r="K67" i="36"/>
  <c r="Q67" i="36" s="1"/>
  <c r="K85" i="26"/>
  <c r="Q85" i="26" s="1"/>
  <c r="K88" i="24"/>
  <c r="Q88" i="24" s="1"/>
  <c r="K72" i="36"/>
  <c r="Q72" i="36" s="1"/>
  <c r="K86" i="39"/>
  <c r="Q86" i="39" s="1"/>
  <c r="K86" i="17"/>
  <c r="Q86" i="17" s="1"/>
  <c r="K65" i="38"/>
  <c r="Q65" i="38" s="1"/>
  <c r="K75" i="30"/>
  <c r="Q75" i="30" s="1"/>
  <c r="K73" i="31"/>
  <c r="Q73" i="31" s="1"/>
  <c r="K59" i="38"/>
  <c r="Q59" i="38" s="1"/>
  <c r="K68" i="38"/>
  <c r="Q68" i="38" s="1"/>
  <c r="K87" i="36"/>
  <c r="Q87" i="36" s="1"/>
  <c r="K69" i="30"/>
  <c r="Q69" i="30" s="1"/>
  <c r="K83" i="31"/>
  <c r="Q83" i="31" s="1"/>
  <c r="K72" i="31"/>
  <c r="Q72" i="31" s="1"/>
  <c r="K64" i="36"/>
  <c r="Q64" i="36" s="1"/>
  <c r="K79" i="32"/>
  <c r="Q79" i="32" s="1"/>
  <c r="K81" i="24"/>
  <c r="Q81" i="24" s="1"/>
  <c r="K83" i="27"/>
  <c r="Q83" i="27" s="1"/>
  <c r="K85" i="14"/>
  <c r="Q85" i="14" s="1"/>
  <c r="K81" i="21"/>
  <c r="Q81" i="21" s="1"/>
  <c r="K87" i="31"/>
  <c r="Q87" i="31" s="1"/>
  <c r="K74" i="34"/>
  <c r="Q74" i="34" s="1"/>
  <c r="K90" i="27"/>
  <c r="K64" i="37"/>
  <c r="Q64" i="37" s="1"/>
  <c r="K69" i="31"/>
  <c r="Q69" i="31" s="1"/>
  <c r="K68" i="37"/>
  <c r="Q68" i="37" s="1"/>
  <c r="K83" i="34"/>
  <c r="Q83" i="34" s="1"/>
  <c r="K85" i="25"/>
  <c r="Q85" i="25" s="1"/>
  <c r="K80" i="36"/>
  <c r="Q80" i="36" s="1"/>
  <c r="K73" i="36"/>
  <c r="Q73" i="36" s="1"/>
  <c r="K77" i="38"/>
  <c r="Q77" i="38" s="1"/>
  <c r="K70" i="38"/>
  <c r="Q70" i="38" s="1"/>
  <c r="K82" i="38"/>
  <c r="Q82" i="38" s="1"/>
  <c r="K71" i="36"/>
  <c r="Q71" i="36" s="1"/>
  <c r="K76" i="31"/>
  <c r="Q76" i="31" s="1"/>
  <c r="K90" i="38"/>
  <c r="K85" i="31"/>
  <c r="Q85" i="31" s="1"/>
  <c r="K80" i="31"/>
  <c r="Q80" i="31" s="1"/>
  <c r="K70" i="37"/>
  <c r="Q70" i="37" s="1"/>
  <c r="K80" i="37"/>
  <c r="Q80" i="37" s="1"/>
  <c r="K70" i="36"/>
  <c r="Q70" i="36" s="1"/>
  <c r="K76" i="38"/>
  <c r="Q76" i="38" s="1"/>
  <c r="K71" i="32"/>
  <c r="Q71" i="32" s="1"/>
  <c r="K67" i="30"/>
  <c r="Q67" i="30" s="1"/>
  <c r="K75" i="27"/>
  <c r="Q75" i="27" s="1"/>
  <c r="K81" i="26"/>
  <c r="Q81" i="26" s="1"/>
  <c r="K76" i="26"/>
  <c r="Q76" i="26" s="1"/>
  <c r="K83" i="18"/>
  <c r="Q83" i="18" s="1"/>
  <c r="K72" i="34"/>
  <c r="Q72" i="34" s="1"/>
  <c r="K85" i="35"/>
  <c r="Q85" i="35" s="1"/>
  <c r="K78" i="30"/>
  <c r="Q78" i="30" s="1"/>
  <c r="K81" i="38"/>
  <c r="Q81" i="38" s="1"/>
  <c r="K78" i="21"/>
  <c r="Q78" i="21" s="1"/>
  <c r="K85" i="36"/>
  <c r="Q85" i="36" s="1"/>
  <c r="K67" i="31"/>
  <c r="Q67" i="31" s="1"/>
  <c r="K86" i="27"/>
  <c r="Q86" i="27" s="1"/>
  <c r="K74" i="26"/>
  <c r="Q74" i="26" s="1"/>
  <c r="K67" i="37"/>
  <c r="Q67" i="37" s="1"/>
  <c r="K80" i="34"/>
  <c r="Q80" i="34" s="1"/>
  <c r="K78" i="34"/>
  <c r="Q78" i="34" s="1"/>
  <c r="K82" i="34"/>
  <c r="Q82" i="34" s="1"/>
  <c r="K80" i="23"/>
  <c r="Q80" i="23" s="1"/>
  <c r="K61" i="38"/>
  <c r="Q61" i="38" s="1"/>
  <c r="K88" i="38"/>
  <c r="Q88" i="38" s="1"/>
  <c r="K79" i="38"/>
  <c r="Q79" i="38" s="1"/>
  <c r="Q93" i="25"/>
  <c r="M93" i="25"/>
  <c r="K80" i="32"/>
  <c r="Q80" i="32" s="1"/>
  <c r="K67" i="33"/>
  <c r="Q67" i="33" s="1"/>
  <c r="K84" i="39"/>
  <c r="Q84" i="39" s="1"/>
  <c r="K79" i="36"/>
  <c r="Q79" i="36" s="1"/>
  <c r="K65" i="36"/>
  <c r="Q65" i="36" s="1"/>
  <c r="K82" i="20"/>
  <c r="Q82" i="20" s="1"/>
  <c r="K82" i="28"/>
  <c r="Q82" i="28" s="1"/>
  <c r="K79" i="25"/>
  <c r="Q79" i="25" s="1"/>
  <c r="K78" i="22"/>
  <c r="Q78" i="22" s="1"/>
  <c r="K74" i="24"/>
  <c r="Q74" i="24" s="1"/>
  <c r="K86" i="14"/>
  <c r="Q86" i="14" s="1"/>
  <c r="K76" i="27"/>
  <c r="Q76" i="27" s="1"/>
  <c r="K78" i="38"/>
  <c r="Q78" i="38" s="1"/>
  <c r="K83" i="39"/>
  <c r="Q83" i="39" s="1"/>
  <c r="K83" i="19"/>
  <c r="Q83" i="19" s="1"/>
  <c r="K70" i="32"/>
  <c r="Q70" i="32" s="1"/>
  <c r="K84" i="17"/>
  <c r="Q84" i="17" s="1"/>
  <c r="K81" i="39"/>
  <c r="Q81" i="39" s="1"/>
  <c r="K66" i="36"/>
  <c r="Q66" i="36" s="1"/>
  <c r="K86" i="36"/>
  <c r="Q86" i="36" s="1"/>
  <c r="K90" i="11"/>
  <c r="K73" i="25"/>
  <c r="Q73" i="25" s="1"/>
  <c r="K77" i="22"/>
  <c r="Q77" i="22" s="1"/>
  <c r="K88" i="21"/>
  <c r="Q88" i="21" s="1"/>
  <c r="K85" i="24"/>
  <c r="Q85" i="24" s="1"/>
  <c r="K70" i="30"/>
  <c r="Q70" i="30" s="1"/>
  <c r="K87" i="17"/>
  <c r="Q87" i="17" s="1"/>
  <c r="K78" i="27"/>
  <c r="Q78" i="27" s="1"/>
  <c r="K86" i="31"/>
  <c r="Q86" i="31" s="1"/>
  <c r="K68" i="36"/>
  <c r="Q68" i="36" s="1"/>
  <c r="K83" i="36"/>
  <c r="Q83" i="36" s="1"/>
  <c r="K69" i="32"/>
  <c r="Q69" i="32" s="1"/>
  <c r="K84" i="29"/>
  <c r="Q84" i="29" s="1"/>
  <c r="K79" i="29"/>
  <c r="Q79" i="29" s="1"/>
  <c r="K85" i="18"/>
  <c r="Q85" i="18" s="1"/>
  <c r="K77" i="30"/>
  <c r="Q77" i="30" s="1"/>
  <c r="K66" i="32"/>
  <c r="Q66" i="32" s="1"/>
  <c r="K64" i="38"/>
  <c r="Q64" i="38" s="1"/>
  <c r="K81" i="31"/>
  <c r="Q81" i="31" s="1"/>
  <c r="K77" i="27"/>
  <c r="Q77" i="27" s="1"/>
  <c r="K75" i="26"/>
  <c r="Q75" i="26" s="1"/>
  <c r="K87" i="26"/>
  <c r="Q87" i="26" s="1"/>
  <c r="K81" i="37"/>
  <c r="Q81" i="37" s="1"/>
  <c r="K90" i="39"/>
  <c r="K78" i="32"/>
  <c r="Q78" i="32" s="1"/>
  <c r="K85" i="32"/>
  <c r="Q85" i="32" s="1"/>
  <c r="K84" i="30"/>
  <c r="Q84" i="30" s="1"/>
  <c r="K88" i="30"/>
  <c r="Q88" i="30" s="1"/>
  <c r="K88" i="18"/>
  <c r="Q88" i="18" s="1"/>
  <c r="K75" i="37"/>
  <c r="Q75" i="37" s="1"/>
  <c r="K84" i="31"/>
  <c r="Q84" i="31" s="1"/>
  <c r="K74" i="37"/>
  <c r="Q74" i="37" s="1"/>
  <c r="K73" i="35"/>
  <c r="Q73" i="35" s="1"/>
  <c r="K83" i="32"/>
  <c r="Q83" i="32" s="1"/>
  <c r="K81" i="27"/>
  <c r="Q81" i="27" s="1"/>
  <c r="K84" i="16"/>
  <c r="Q84" i="16" s="1"/>
  <c r="K86" i="26"/>
  <c r="Q86" i="26" s="1"/>
  <c r="K73" i="26"/>
  <c r="Q73" i="26" s="1"/>
  <c r="K78" i="26"/>
  <c r="Q78" i="26" s="1"/>
  <c r="K85" i="16"/>
  <c r="Q85" i="16" s="1"/>
  <c r="K83" i="29"/>
  <c r="Q83" i="29" s="1"/>
  <c r="K90" i="10"/>
  <c r="K86" i="35"/>
  <c r="Q86" i="35" s="1"/>
  <c r="K88" i="32"/>
  <c r="Q88" i="32" s="1"/>
  <c r="K80" i="21"/>
  <c r="Q80" i="21" s="1"/>
  <c r="K86" i="38"/>
  <c r="Q86" i="38" s="1"/>
  <c r="K74" i="38"/>
  <c r="Q74" i="38" s="1"/>
  <c r="K69" i="37"/>
  <c r="Q69" i="37" s="1"/>
  <c r="K80" i="20"/>
  <c r="Q80" i="20" s="1"/>
  <c r="K77" i="21"/>
  <c r="Q77" i="21" s="1"/>
  <c r="K85" i="17"/>
  <c r="Q85" i="17" s="1"/>
  <c r="K83" i="21"/>
  <c r="Q83" i="21" s="1"/>
  <c r="K80" i="26"/>
  <c r="Q80" i="26" s="1"/>
  <c r="K65" i="37"/>
  <c r="Q65" i="37" s="1"/>
  <c r="K85" i="37"/>
  <c r="Q85" i="37" s="1"/>
  <c r="K81" i="17"/>
  <c r="Q81" i="17" s="1"/>
  <c r="K83" i="16"/>
  <c r="Q83" i="16" s="1"/>
  <c r="K90" i="36"/>
  <c r="K62" i="36"/>
  <c r="Q62" i="36" s="1"/>
  <c r="K90" i="32"/>
  <c r="K84" i="32"/>
  <c r="Q84" i="32" s="1"/>
  <c r="K77" i="31"/>
  <c r="Q77" i="31" s="1"/>
  <c r="K90" i="31"/>
  <c r="K68" i="30"/>
  <c r="Q68" i="30" s="1"/>
  <c r="K81" i="30"/>
  <c r="Q81" i="30" s="1"/>
  <c r="K85" i="30"/>
  <c r="Q85" i="30" s="1"/>
  <c r="K78" i="31"/>
  <c r="Q78" i="31" s="1"/>
  <c r="K64" i="34"/>
  <c r="Q64" i="34" s="1"/>
  <c r="K66" i="38"/>
  <c r="Q66" i="38" s="1"/>
  <c r="K85" i="6"/>
  <c r="Q85" i="6" s="1"/>
  <c r="K84" i="22"/>
  <c r="Q84" i="22" s="1"/>
  <c r="Q93" i="21"/>
  <c r="M93" i="21"/>
  <c r="K69" i="33"/>
  <c r="Q69" i="33" s="1"/>
  <c r="K63" i="38"/>
  <c r="Q63" i="38" s="1"/>
  <c r="K80" i="25"/>
  <c r="Q80" i="25" s="1"/>
  <c r="K85" i="21"/>
  <c r="Q85" i="21" s="1"/>
  <c r="K69" i="38"/>
  <c r="Q69" i="38" s="1"/>
  <c r="K85" i="20"/>
  <c r="Q85" i="20" s="1"/>
  <c r="Q93" i="16"/>
  <c r="M93" i="16"/>
  <c r="K83" i="6"/>
  <c r="Q83" i="6" s="1"/>
  <c r="K73" i="30"/>
  <c r="Q73" i="30" s="1"/>
  <c r="K84" i="37"/>
  <c r="Q84" i="37" s="1"/>
  <c r="K87" i="37"/>
  <c r="Q87" i="37" s="1"/>
  <c r="K74" i="31"/>
  <c r="Q74" i="31" s="1"/>
  <c r="K76" i="36"/>
  <c r="Q76" i="36" s="1"/>
  <c r="K82" i="27"/>
  <c r="Q82" i="27" s="1"/>
  <c r="K74" i="30"/>
  <c r="Q74" i="30" s="1"/>
  <c r="K72" i="30"/>
  <c r="Q72" i="30" s="1"/>
  <c r="K80" i="29"/>
  <c r="Q80" i="29" s="1"/>
  <c r="K82" i="29"/>
  <c r="Q82" i="29" s="1"/>
  <c r="K76" i="6"/>
  <c r="Q76" i="6" s="1"/>
  <c r="K87" i="10"/>
  <c r="Q87" i="10" s="1"/>
  <c r="K79" i="30"/>
  <c r="Q79" i="30" s="1"/>
  <c r="K72" i="32"/>
  <c r="Q72" i="32" s="1"/>
  <c r="K87" i="32"/>
  <c r="Q87" i="32" s="1"/>
  <c r="K87" i="21"/>
  <c r="Q87" i="21" s="1"/>
  <c r="K70" i="31"/>
  <c r="Q70" i="31" s="1"/>
  <c r="K71" i="34"/>
  <c r="Q71" i="34" s="1"/>
  <c r="K72" i="27"/>
  <c r="Q72" i="27" s="1"/>
  <c r="K71" i="27"/>
  <c r="Q71" i="27" s="1"/>
  <c r="K74" i="23"/>
  <c r="Q74" i="23" s="1"/>
  <c r="K87" i="16"/>
  <c r="Q87" i="16" s="1"/>
  <c r="K79" i="21"/>
  <c r="Q79" i="21" s="1"/>
  <c r="K79" i="31"/>
  <c r="Q79" i="31" s="1"/>
  <c r="K79" i="39"/>
  <c r="Q79" i="39" s="1"/>
  <c r="K80" i="24"/>
  <c r="Q80" i="24" s="1"/>
  <c r="K86" i="37"/>
  <c r="Q86" i="37" s="1"/>
  <c r="K82" i="31"/>
  <c r="Q82" i="31" s="1"/>
  <c r="K68" i="31"/>
  <c r="Q68" i="31" s="1"/>
  <c r="K81" i="36"/>
  <c r="Q81" i="36" s="1"/>
  <c r="K82" i="36"/>
  <c r="Q82" i="36" s="1"/>
  <c r="K69" i="36"/>
  <c r="Q69" i="36" s="1"/>
  <c r="K70" i="35"/>
  <c r="Q70" i="35" s="1"/>
  <c r="K86" i="29"/>
  <c r="Q86" i="29" s="1"/>
  <c r="K77" i="23"/>
  <c r="Q77" i="23" s="1"/>
  <c r="K86" i="30"/>
  <c r="Q86" i="30" s="1"/>
  <c r="K72" i="26"/>
  <c r="Q72" i="26" s="1"/>
  <c r="K83" i="26"/>
  <c r="Q83" i="26" s="1"/>
  <c r="K77" i="6"/>
  <c r="Q77" i="6" s="1"/>
  <c r="K72" i="25"/>
  <c r="Q72" i="25" s="1"/>
  <c r="K81" i="25"/>
  <c r="Q81" i="25" s="1"/>
  <c r="K86" i="22"/>
  <c r="Q86" i="22" s="1"/>
  <c r="K61" i="36"/>
  <c r="Q61" i="36" s="1"/>
  <c r="K65" i="32"/>
  <c r="Q65" i="32" s="1"/>
  <c r="K84" i="27"/>
  <c r="Q84" i="27" s="1"/>
  <c r="K86" i="24"/>
  <c r="Q86" i="24" s="1"/>
  <c r="K76" i="21"/>
  <c r="Q76" i="21" s="1"/>
  <c r="K87" i="20"/>
  <c r="Q87" i="20" s="1"/>
  <c r="K86" i="11"/>
  <c r="Q86" i="11" s="1"/>
  <c r="K67" i="35"/>
  <c r="Q67" i="35" s="1"/>
  <c r="M93" i="39"/>
  <c r="Q93" i="39"/>
  <c r="Q93" i="36"/>
  <c r="M93" i="36"/>
  <c r="Q93" i="38"/>
  <c r="M93" i="38"/>
  <c r="Q31" i="32"/>
  <c r="M55" i="32"/>
  <c r="M93" i="32"/>
  <c r="Q93" i="32"/>
  <c r="K90" i="30"/>
  <c r="K76" i="30"/>
  <c r="Q76" i="30" s="1"/>
  <c r="Q38" i="26"/>
  <c r="M55" i="26"/>
  <c r="K83" i="20"/>
  <c r="Q83" i="20" s="1"/>
  <c r="K82" i="37"/>
  <c r="Q82" i="37" s="1"/>
  <c r="K79" i="34"/>
  <c r="Q79" i="34" s="1"/>
  <c r="K73" i="37"/>
  <c r="Q73" i="37" s="1"/>
  <c r="K75" i="29"/>
  <c r="Q75" i="29" s="1"/>
  <c r="K87" i="24"/>
  <c r="Q87" i="24" s="1"/>
  <c r="K81" i="29"/>
  <c r="Q81" i="29" s="1"/>
  <c r="K77" i="29"/>
  <c r="Q77" i="29" s="1"/>
  <c r="K83" i="22"/>
  <c r="Q83" i="22" s="1"/>
  <c r="K85" i="39"/>
  <c r="Q85" i="39" s="1"/>
  <c r="K80" i="28"/>
  <c r="Q80" i="28" s="1"/>
  <c r="K82" i="18"/>
  <c r="Q82" i="18" s="1"/>
  <c r="K82" i="16"/>
  <c r="Q82" i="16" s="1"/>
  <c r="K73" i="29"/>
  <c r="Q73" i="29" s="1"/>
  <c r="K80" i="22"/>
  <c r="Q80" i="22" s="1"/>
  <c r="Y60" i="37"/>
  <c r="Y51" i="37"/>
  <c r="AA51" i="37" s="1"/>
  <c r="Y83" i="37"/>
  <c r="Y30" i="37"/>
  <c r="AA30" i="37" s="1"/>
  <c r="Y61" i="37"/>
  <c r="Y35" i="37"/>
  <c r="AA35" i="37" s="1"/>
  <c r="Y49" i="37"/>
  <c r="AA49" i="37" s="1"/>
  <c r="Y27" i="37"/>
  <c r="AA27" i="37" s="1"/>
  <c r="Y86" i="37"/>
  <c r="K87" i="34"/>
  <c r="Q87" i="34" s="1"/>
  <c r="K84" i="19"/>
  <c r="Q84" i="19" s="1"/>
  <c r="K74" i="29"/>
  <c r="Q74" i="29" s="1"/>
  <c r="K66" i="37"/>
  <c r="Q66" i="37" s="1"/>
  <c r="K81" i="20"/>
  <c r="Q81" i="20" s="1"/>
  <c r="K73" i="24"/>
  <c r="Q73" i="24" s="1"/>
  <c r="K88" i="37"/>
  <c r="Q88" i="37" s="1"/>
  <c r="Q29" i="34"/>
  <c r="M55" i="34"/>
  <c r="M93" i="34"/>
  <c r="Q93" i="34"/>
  <c r="K84" i="18"/>
  <c r="Q84" i="18" s="1"/>
  <c r="K87" i="15"/>
  <c r="Q87" i="15" s="1"/>
  <c r="K86" i="21"/>
  <c r="Q86" i="21" s="1"/>
  <c r="K73" i="34"/>
  <c r="Q73" i="34" s="1"/>
  <c r="K73" i="27"/>
  <c r="Q73" i="27" s="1"/>
  <c r="K77" i="24"/>
  <c r="Q77" i="24" s="1"/>
  <c r="K77" i="37"/>
  <c r="Q77" i="37" s="1"/>
  <c r="K83" i="24"/>
  <c r="Q83" i="24" s="1"/>
  <c r="M93" i="29"/>
  <c r="Q93" i="29"/>
  <c r="Y80" i="37"/>
  <c r="Y52" i="37"/>
  <c r="AA52" i="37" s="1"/>
  <c r="Y34" i="37"/>
  <c r="AA34" i="37" s="1"/>
  <c r="Y47" i="37"/>
  <c r="AA47" i="37" s="1"/>
  <c r="Y48" i="37"/>
  <c r="AA48" i="37" s="1"/>
  <c r="K78" i="20"/>
  <c r="Q78" i="20" s="1"/>
  <c r="K80" i="6"/>
  <c r="Q80" i="6" s="1"/>
  <c r="M55" i="21"/>
  <c r="K80" i="27"/>
  <c r="Q80" i="27" s="1"/>
  <c r="K88" i="22"/>
  <c r="Q88" i="22" s="1"/>
  <c r="K81" i="18"/>
  <c r="Q81" i="18" s="1"/>
  <c r="Y93" i="37"/>
  <c r="K84" i="24"/>
  <c r="Q84" i="24" s="1"/>
  <c r="K78" i="36"/>
  <c r="Q78" i="36" s="1"/>
  <c r="K82" i="24"/>
  <c r="Q82" i="24" s="1"/>
  <c r="K86" i="20"/>
  <c r="Q86" i="20" s="1"/>
  <c r="K86" i="6"/>
  <c r="Q86" i="6" s="1"/>
  <c r="K87" i="6"/>
  <c r="Q87" i="6" s="1"/>
  <c r="K79" i="6"/>
  <c r="Q79" i="6" s="1"/>
  <c r="Y36" i="37"/>
  <c r="AA36" i="37" s="1"/>
  <c r="K90" i="24"/>
  <c r="K79" i="20"/>
  <c r="Q79" i="20" s="1"/>
  <c r="K79" i="24"/>
  <c r="Q79" i="24" s="1"/>
  <c r="K80" i="19"/>
  <c r="Q80" i="19" s="1"/>
  <c r="K81" i="19"/>
  <c r="Q81" i="19" s="1"/>
  <c r="Q93" i="24"/>
  <c r="M93" i="24"/>
  <c r="K76" i="24"/>
  <c r="Q76" i="24" s="1"/>
  <c r="K78" i="24"/>
  <c r="Q78" i="24" s="1"/>
  <c r="K85" i="19"/>
  <c r="Q85" i="19" s="1"/>
  <c r="K85" i="22"/>
  <c r="Q85" i="22" s="1"/>
  <c r="K79" i="22"/>
  <c r="Q79" i="22" s="1"/>
  <c r="K63" i="36"/>
  <c r="Q63" i="36" s="1"/>
  <c r="K79" i="27"/>
  <c r="Q79" i="27" s="1"/>
  <c r="K70" i="27"/>
  <c r="Q70" i="27" s="1"/>
  <c r="K78" i="25"/>
  <c r="Q78" i="25" s="1"/>
  <c r="K84" i="6"/>
  <c r="Q84" i="6" s="1"/>
  <c r="Y50" i="37"/>
  <c r="AA50" i="37" s="1"/>
  <c r="Y40" i="37"/>
  <c r="AA40" i="37" s="1"/>
  <c r="Y42" i="37"/>
  <c r="AA42" i="37" s="1"/>
  <c r="Y29" i="37"/>
  <c r="AA29" i="37" s="1"/>
  <c r="Y43" i="37"/>
  <c r="AA43" i="37" s="1"/>
  <c r="Y54" i="37"/>
  <c r="AA54" i="37" s="1"/>
  <c r="Y73" i="37"/>
  <c r="Y53" i="37"/>
  <c r="AA53" i="37" s="1"/>
  <c r="Y33" i="37"/>
  <c r="AA33" i="37" s="1"/>
  <c r="Q44" i="39"/>
  <c r="M55" i="39"/>
  <c r="Q52" i="13"/>
  <c r="M55" i="13"/>
  <c r="Q93" i="19"/>
  <c r="M93" i="19"/>
  <c r="Y65" i="37"/>
  <c r="Q51" i="15"/>
  <c r="M55" i="15"/>
  <c r="K82" i="30"/>
  <c r="Q82" i="30" s="1"/>
  <c r="K75" i="24"/>
  <c r="Q75" i="24" s="1"/>
  <c r="K79" i="19"/>
  <c r="Q79" i="19" s="1"/>
  <c r="K71" i="29"/>
  <c r="Q71" i="29" s="1"/>
  <c r="K82" i="6"/>
  <c r="Q82" i="6" s="1"/>
  <c r="Q39" i="35"/>
  <c r="M55" i="35"/>
  <c r="Q44" i="6"/>
  <c r="M56" i="6"/>
  <c r="K82" i="19"/>
  <c r="Q82" i="19" s="1"/>
  <c r="K86" i="19"/>
  <c r="Q86" i="19" s="1"/>
  <c r="Q59" i="17"/>
  <c r="Q40" i="24"/>
  <c r="M55" i="24"/>
  <c r="K87" i="19"/>
  <c r="Q87" i="19" s="1"/>
  <c r="Q71" i="20"/>
  <c r="Q62" i="25"/>
  <c r="Q70" i="16"/>
  <c r="Q36" i="28"/>
  <c r="M55" i="28"/>
  <c r="Q62" i="22"/>
  <c r="Q50" i="14"/>
  <c r="M55" i="14"/>
  <c r="Q64" i="13"/>
  <c r="Y32" i="37"/>
  <c r="AA32" i="37" s="1"/>
  <c r="Y28" i="37"/>
  <c r="AA28" i="37" s="1"/>
  <c r="Y87" i="37"/>
  <c r="Y69" i="37"/>
  <c r="Y71" i="37"/>
  <c r="M55" i="11"/>
  <c r="Q36" i="33"/>
  <c r="M55" i="33"/>
  <c r="Q27" i="36"/>
  <c r="M55" i="36"/>
  <c r="Q40" i="25"/>
  <c r="M55" i="25"/>
  <c r="Q37" i="27"/>
  <c r="M55" i="27"/>
  <c r="K87" i="29"/>
  <c r="Q87" i="29" s="1"/>
  <c r="K83" i="25"/>
  <c r="Q83" i="25" s="1"/>
  <c r="K74" i="25"/>
  <c r="Q74" i="25" s="1"/>
  <c r="K77" i="25"/>
  <c r="Q77" i="25" s="1"/>
  <c r="Q67" i="18"/>
  <c r="K87" i="13"/>
  <c r="Q87" i="13" s="1"/>
  <c r="M93" i="13"/>
  <c r="Q93" i="13"/>
  <c r="Y44" i="37"/>
  <c r="AA44" i="37" s="1"/>
  <c r="Y46" i="37"/>
  <c r="AA46" i="37" s="1"/>
  <c r="Y25" i="37"/>
  <c r="AA25" i="37" s="1"/>
  <c r="Y31" i="37"/>
  <c r="AA31" i="37" s="1"/>
  <c r="Y74" i="37"/>
  <c r="Y26" i="37"/>
  <c r="AA26" i="37" s="1"/>
  <c r="Y82" i="37"/>
  <c r="Y66" i="37"/>
  <c r="Y68" i="37"/>
  <c r="Y88" i="37"/>
  <c r="Y85" i="37"/>
  <c r="Y75" i="37"/>
  <c r="Y77" i="37"/>
  <c r="Q25" i="38"/>
  <c r="M55" i="38"/>
  <c r="Q37" i="29"/>
  <c r="M55" i="29"/>
  <c r="Q49" i="20"/>
  <c r="M55" i="20"/>
  <c r="Q43" i="22"/>
  <c r="M55" i="22"/>
  <c r="K86" i="25"/>
  <c r="Q86" i="25" s="1"/>
  <c r="K84" i="25"/>
  <c r="Q84" i="25" s="1"/>
  <c r="K86" i="15"/>
  <c r="Q86" i="15" s="1"/>
  <c r="Y81" i="37"/>
  <c r="Y84" i="37"/>
  <c r="Y39" i="37"/>
  <c r="AA39" i="37" s="1"/>
  <c r="Y62" i="37"/>
  <c r="Y59" i="37"/>
  <c r="AA59" i="37" s="1"/>
  <c r="M55" i="37"/>
  <c r="K62" i="37"/>
  <c r="Q66" i="31"/>
  <c r="Q33" i="30"/>
  <c r="M55" i="30"/>
  <c r="Q46" i="23"/>
  <c r="M55" i="23"/>
  <c r="Q50" i="17"/>
  <c r="M55" i="17"/>
  <c r="Q33" i="31"/>
  <c r="M55" i="31"/>
  <c r="K69" i="29"/>
  <c r="Q69" i="29" s="1"/>
  <c r="M55" i="19"/>
  <c r="K82" i="25"/>
  <c r="Q82" i="25" s="1"/>
  <c r="K87" i="25"/>
  <c r="Q87" i="25" s="1"/>
  <c r="K84" i="13"/>
  <c r="Q84" i="13" s="1"/>
  <c r="Q47" i="18"/>
  <c r="M55" i="18"/>
  <c r="Q50" i="16"/>
  <c r="M55" i="16"/>
  <c r="Q62" i="15"/>
  <c r="Y76" i="37"/>
  <c r="Y38" i="37"/>
  <c r="AA38" i="37" s="1"/>
  <c r="Y41" i="37"/>
  <c r="AA41" i="37" s="1"/>
  <c r="Y45" i="37"/>
  <c r="AA45" i="37" s="1"/>
  <c r="Y72" i="37"/>
  <c r="Y37" i="37"/>
  <c r="AA37" i="37" s="1"/>
  <c r="Y63" i="37"/>
  <c r="Y78" i="37"/>
  <c r="Y64" i="37"/>
  <c r="Y70" i="37"/>
  <c r="AA93" i="27" l="1"/>
  <c r="Y47" i="17"/>
  <c r="AA47" i="17" s="1"/>
  <c r="Y50" i="20"/>
  <c r="AA50" i="20" s="1"/>
  <c r="Y30" i="24"/>
  <c r="AA30" i="24" s="1"/>
  <c r="Y63" i="28"/>
  <c r="AA63" i="28" s="1"/>
  <c r="Y63" i="6"/>
  <c r="AA63" i="6" s="1"/>
  <c r="Y50" i="27"/>
  <c r="AA50" i="27" s="1"/>
  <c r="M89" i="9"/>
  <c r="M95" i="9" s="1"/>
  <c r="Y33" i="23"/>
  <c r="AA33" i="23" s="1"/>
  <c r="Y77" i="6"/>
  <c r="Y51" i="22"/>
  <c r="AA51" i="22" s="1"/>
  <c r="AA76" i="28"/>
  <c r="Y50" i="6"/>
  <c r="AA50" i="6" s="1"/>
  <c r="AA76" i="37"/>
  <c r="AA93" i="37"/>
  <c r="AA85" i="23"/>
  <c r="Y53" i="15"/>
  <c r="AA53" i="15" s="1"/>
  <c r="Y62" i="16"/>
  <c r="AA62" i="16" s="1"/>
  <c r="Y54" i="6"/>
  <c r="AA54" i="6" s="1"/>
  <c r="Y71" i="9"/>
  <c r="AA71" i="9" s="1"/>
  <c r="Y88" i="6"/>
  <c r="AA88" i="6" s="1"/>
  <c r="Y66" i="6"/>
  <c r="AA66" i="6" s="1"/>
  <c r="Y78" i="33"/>
  <c r="AA78" i="33" s="1"/>
  <c r="Y39" i="30"/>
  <c r="AA39" i="30" s="1"/>
  <c r="AA71" i="37"/>
  <c r="Y47" i="11"/>
  <c r="AA47" i="11" s="1"/>
  <c r="AA78" i="37"/>
  <c r="AA93" i="15"/>
  <c r="AA75" i="25"/>
  <c r="Y72" i="30"/>
  <c r="AA72" i="30" s="1"/>
  <c r="Y28" i="11"/>
  <c r="AA28" i="11" s="1"/>
  <c r="Y62" i="11"/>
  <c r="AA62" i="11" s="1"/>
  <c r="Y49" i="11"/>
  <c r="AA49" i="11" s="1"/>
  <c r="Y35" i="9"/>
  <c r="AA35" i="9" s="1"/>
  <c r="Y79" i="9"/>
  <c r="AA79" i="9" s="1"/>
  <c r="Y83" i="18"/>
  <c r="AA83" i="18" s="1"/>
  <c r="Y40" i="14"/>
  <c r="AA40" i="14" s="1"/>
  <c r="Y54" i="14"/>
  <c r="AA54" i="14" s="1"/>
  <c r="Y27" i="14"/>
  <c r="AA27" i="14" s="1"/>
  <c r="Y70" i="32"/>
  <c r="AA70" i="32" s="1"/>
  <c r="Y52" i="6"/>
  <c r="AA52" i="6" s="1"/>
  <c r="Y30" i="6"/>
  <c r="AA30" i="6" s="1"/>
  <c r="Y36" i="6"/>
  <c r="AA36" i="6" s="1"/>
  <c r="Y79" i="20"/>
  <c r="AA79" i="20" s="1"/>
  <c r="Y77" i="36"/>
  <c r="AA77" i="36" s="1"/>
  <c r="Y28" i="16"/>
  <c r="AA28" i="16" s="1"/>
  <c r="Y88" i="17"/>
  <c r="Y64" i="10"/>
  <c r="AA64" i="10" s="1"/>
  <c r="Y31" i="24"/>
  <c r="AA31" i="24" s="1"/>
  <c r="Y48" i="34"/>
  <c r="AA48" i="34" s="1"/>
  <c r="Y41" i="20"/>
  <c r="AA41" i="20" s="1"/>
  <c r="Y47" i="20"/>
  <c r="AA47" i="20" s="1"/>
  <c r="Y51" i="36"/>
  <c r="AA51" i="36" s="1"/>
  <c r="Y37" i="36"/>
  <c r="AA37" i="36" s="1"/>
  <c r="Y29" i="16"/>
  <c r="AA29" i="16" s="1"/>
  <c r="Y45" i="16"/>
  <c r="AA45" i="16" s="1"/>
  <c r="Y34" i="16"/>
  <c r="AA34" i="16" s="1"/>
  <c r="Y26" i="31"/>
  <c r="AA26" i="31" s="1"/>
  <c r="Y48" i="6"/>
  <c r="AA48" i="6" s="1"/>
  <c r="Y63" i="18"/>
  <c r="AA63" i="18" s="1"/>
  <c r="Y25" i="34"/>
  <c r="AA25" i="34" s="1"/>
  <c r="Y71" i="20"/>
  <c r="AA71" i="20" s="1"/>
  <c r="Y50" i="36"/>
  <c r="AA50" i="36" s="1"/>
  <c r="Y38" i="36"/>
  <c r="AA38" i="36" s="1"/>
  <c r="Y33" i="16"/>
  <c r="AA33" i="16" s="1"/>
  <c r="Y33" i="31"/>
  <c r="AA33" i="31" s="1"/>
  <c r="Y71" i="25"/>
  <c r="AA71" i="25" s="1"/>
  <c r="Y47" i="6"/>
  <c r="AA47" i="6" s="1"/>
  <c r="Y46" i="6"/>
  <c r="AA46" i="6" s="1"/>
  <c r="Y49" i="27"/>
  <c r="AA49" i="27" s="1"/>
  <c r="Y75" i="6"/>
  <c r="AA75" i="6" s="1"/>
  <c r="Y26" i="6"/>
  <c r="AA26" i="6" s="1"/>
  <c r="Y34" i="6"/>
  <c r="AA34" i="6" s="1"/>
  <c r="Y39" i="9"/>
  <c r="AA39" i="9" s="1"/>
  <c r="Y65" i="34"/>
  <c r="AA65" i="34" s="1"/>
  <c r="Y77" i="20"/>
  <c r="AA77" i="20" s="1"/>
  <c r="Y61" i="20"/>
  <c r="AA61" i="20" s="1"/>
  <c r="Y29" i="20"/>
  <c r="AA29" i="20" s="1"/>
  <c r="Y85" i="20"/>
  <c r="AA85" i="20" s="1"/>
  <c r="Y59" i="36"/>
  <c r="AA59" i="36" s="1"/>
  <c r="Y26" i="36"/>
  <c r="AA26" i="36" s="1"/>
  <c r="Y73" i="36"/>
  <c r="AA73" i="36" s="1"/>
  <c r="Y26" i="16"/>
  <c r="AA26" i="16" s="1"/>
  <c r="Y70" i="16"/>
  <c r="AA70" i="16" s="1"/>
  <c r="Y37" i="15"/>
  <c r="AA37" i="15" s="1"/>
  <c r="Y40" i="34"/>
  <c r="AA40" i="34" s="1"/>
  <c r="Y85" i="28"/>
  <c r="AA85" i="28" s="1"/>
  <c r="Y51" i="30"/>
  <c r="AA51" i="30" s="1"/>
  <c r="Y42" i="30"/>
  <c r="AA42" i="30" s="1"/>
  <c r="Y52" i="35"/>
  <c r="AA52" i="35" s="1"/>
  <c r="Y37" i="35"/>
  <c r="AA37" i="35" s="1"/>
  <c r="Y43" i="35"/>
  <c r="AA43" i="35" s="1"/>
  <c r="Y40" i="9"/>
  <c r="AA40" i="9" s="1"/>
  <c r="Y44" i="14"/>
  <c r="AA44" i="14" s="1"/>
  <c r="Y81" i="34"/>
  <c r="AA81" i="34" s="1"/>
  <c r="Y51" i="24"/>
  <c r="AA51" i="24" s="1"/>
  <c r="Y35" i="24"/>
  <c r="AA35" i="24" s="1"/>
  <c r="Y87" i="25"/>
  <c r="AA87" i="25" s="1"/>
  <c r="Y33" i="35"/>
  <c r="AA33" i="35" s="1"/>
  <c r="Y37" i="18"/>
  <c r="AA37" i="18" s="1"/>
  <c r="Y41" i="6"/>
  <c r="AA41" i="6" s="1"/>
  <c r="Y42" i="6"/>
  <c r="AA42" i="6" s="1"/>
  <c r="Y72" i="6"/>
  <c r="AA72" i="6" s="1"/>
  <c r="Y65" i="6"/>
  <c r="AA65" i="6" s="1"/>
  <c r="Y86" i="6"/>
  <c r="AA86" i="6" s="1"/>
  <c r="Y37" i="24"/>
  <c r="AA37" i="24" s="1"/>
  <c r="Y72" i="18"/>
  <c r="AA72" i="18" s="1"/>
  <c r="Y32" i="22"/>
  <c r="AA32" i="22" s="1"/>
  <c r="Y28" i="15"/>
  <c r="AA28" i="15" s="1"/>
  <c r="Y41" i="34"/>
  <c r="AA41" i="34" s="1"/>
  <c r="Y49" i="36"/>
  <c r="AA49" i="36" s="1"/>
  <c r="Y86" i="36"/>
  <c r="Y66" i="26"/>
  <c r="AA66" i="26" s="1"/>
  <c r="Y32" i="25"/>
  <c r="AA32" i="25" s="1"/>
  <c r="Y41" i="25"/>
  <c r="AA41" i="25" s="1"/>
  <c r="Y76" i="39"/>
  <c r="AA76" i="39" s="1"/>
  <c r="Y63" i="15"/>
  <c r="AA63" i="15" s="1"/>
  <c r="Y27" i="24"/>
  <c r="AA27" i="24" s="1"/>
  <c r="Y67" i="6"/>
  <c r="AA67" i="6" s="1"/>
  <c r="Y51" i="6"/>
  <c r="AA51" i="6" s="1"/>
  <c r="Y43" i="6"/>
  <c r="AA43" i="6" s="1"/>
  <c r="Y31" i="18"/>
  <c r="AA31" i="18" s="1"/>
  <c r="Y78" i="30"/>
  <c r="AA78" i="30" s="1"/>
  <c r="Y84" i="35"/>
  <c r="AA84" i="35" s="1"/>
  <c r="Y81" i="9"/>
  <c r="AA81" i="9" s="1"/>
  <c r="Y25" i="18"/>
  <c r="AA25" i="18" s="1"/>
  <c r="Y59" i="18"/>
  <c r="AA59" i="18" s="1"/>
  <c r="Y32" i="14"/>
  <c r="AA32" i="14" s="1"/>
  <c r="Y28" i="14"/>
  <c r="AA28" i="14" s="1"/>
  <c r="Y45" i="14"/>
  <c r="AA45" i="14" s="1"/>
  <c r="Y50" i="30"/>
  <c r="AA50" i="30" s="1"/>
  <c r="Y54" i="27"/>
  <c r="AA54" i="27" s="1"/>
  <c r="Y63" i="25"/>
  <c r="AA63" i="25" s="1"/>
  <c r="Y29" i="39"/>
  <c r="AA29" i="39" s="1"/>
  <c r="Y79" i="21"/>
  <c r="AA79" i="21" s="1"/>
  <c r="Y87" i="24"/>
  <c r="AA87" i="24" s="1"/>
  <c r="Y46" i="24"/>
  <c r="AA46" i="24" s="1"/>
  <c r="Y33" i="24"/>
  <c r="AA33" i="24" s="1"/>
  <c r="Y52" i="11"/>
  <c r="AA52" i="11" s="1"/>
  <c r="Y26" i="18"/>
  <c r="AA26" i="18" s="1"/>
  <c r="Y82" i="6"/>
  <c r="AA82" i="6" s="1"/>
  <c r="Y74" i="6"/>
  <c r="AA74" i="6" s="1"/>
  <c r="Y71" i="6"/>
  <c r="AA71" i="6" s="1"/>
  <c r="Y37" i="6"/>
  <c r="AA37" i="6" s="1"/>
  <c r="Y80" i="6"/>
  <c r="AA80" i="6" s="1"/>
  <c r="Y82" i="30"/>
  <c r="AA82" i="30" s="1"/>
  <c r="Y61" i="30"/>
  <c r="AA61" i="30" s="1"/>
  <c r="Y79" i="11"/>
  <c r="AA79" i="11" s="1"/>
  <c r="Y34" i="11"/>
  <c r="AA34" i="11" s="1"/>
  <c r="Y74" i="35"/>
  <c r="AA74" i="35" s="1"/>
  <c r="Y86" i="9"/>
  <c r="AA86" i="9" s="1"/>
  <c r="Y45" i="9"/>
  <c r="AA45" i="9" s="1"/>
  <c r="Y27" i="18"/>
  <c r="AA27" i="18" s="1"/>
  <c r="Y83" i="38"/>
  <c r="AA83" i="38" s="1"/>
  <c r="Y28" i="38"/>
  <c r="AA28" i="38" s="1"/>
  <c r="Y77" i="14"/>
  <c r="AA77" i="14" s="1"/>
  <c r="Y30" i="14"/>
  <c r="AA30" i="14" s="1"/>
  <c r="Y62" i="35"/>
  <c r="AA62" i="35" s="1"/>
  <c r="Y27" i="38"/>
  <c r="AA27" i="38" s="1"/>
  <c r="Y84" i="15"/>
  <c r="AA84" i="15" s="1"/>
  <c r="Y81" i="15"/>
  <c r="AA81" i="15" s="1"/>
  <c r="Y85" i="35"/>
  <c r="AA85" i="35" s="1"/>
  <c r="Y44" i="35"/>
  <c r="AA44" i="35" s="1"/>
  <c r="Y74" i="34"/>
  <c r="AA74" i="34" s="1"/>
  <c r="Y25" i="9"/>
  <c r="AA25" i="9" s="1"/>
  <c r="Y52" i="30"/>
  <c r="AA52" i="30" s="1"/>
  <c r="Y55" i="6"/>
  <c r="AA55" i="6" s="1"/>
  <c r="Y40" i="6"/>
  <c r="AA40" i="6" s="1"/>
  <c r="Y27" i="6"/>
  <c r="AA27" i="6" s="1"/>
  <c r="Y61" i="6"/>
  <c r="AA61" i="6" s="1"/>
  <c r="Y87" i="6"/>
  <c r="AA87" i="6" s="1"/>
  <c r="Y78" i="6"/>
  <c r="AA78" i="6" s="1"/>
  <c r="Y62" i="6"/>
  <c r="AA62" i="6" s="1"/>
  <c r="Y89" i="6"/>
  <c r="Y79" i="30"/>
  <c r="AA79" i="30" s="1"/>
  <c r="Y43" i="11"/>
  <c r="AA43" i="11" s="1"/>
  <c r="Y40" i="11"/>
  <c r="AA40" i="11" s="1"/>
  <c r="Y25" i="11"/>
  <c r="AA25" i="11" s="1"/>
  <c r="Y64" i="9"/>
  <c r="AA64" i="9" s="1"/>
  <c r="Y85" i="18"/>
  <c r="AA85" i="18" s="1"/>
  <c r="Y32" i="10"/>
  <c r="AA32" i="10" s="1"/>
  <c r="Y40" i="10"/>
  <c r="AA40" i="10" s="1"/>
  <c r="Y54" i="15"/>
  <c r="AA54" i="15" s="1"/>
  <c r="Y70" i="34"/>
  <c r="AA70" i="34" s="1"/>
  <c r="Y60" i="34"/>
  <c r="AA60" i="34" s="1"/>
  <c r="Y36" i="34"/>
  <c r="AA36" i="34" s="1"/>
  <c r="Y81" i="36"/>
  <c r="AA81" i="36" s="1"/>
  <c r="Y32" i="36"/>
  <c r="AA32" i="36" s="1"/>
  <c r="Y39" i="31"/>
  <c r="AA39" i="31" s="1"/>
  <c r="Y60" i="23"/>
  <c r="AA60" i="23" s="1"/>
  <c r="Y70" i="17"/>
  <c r="AA70" i="17" s="1"/>
  <c r="Y59" i="25"/>
  <c r="AA59" i="25" s="1"/>
  <c r="Y41" i="30"/>
  <c r="AA41" i="30" s="1"/>
  <c r="Y81" i="35"/>
  <c r="AA81" i="35" s="1"/>
  <c r="Y59" i="35"/>
  <c r="AA59" i="35" s="1"/>
  <c r="Y41" i="35"/>
  <c r="AA41" i="35" s="1"/>
  <c r="Y88" i="24"/>
  <c r="AA88" i="24" s="1"/>
  <c r="Y60" i="24"/>
  <c r="AA60" i="24" s="1"/>
  <c r="Y34" i="35"/>
  <c r="AA34" i="35" s="1"/>
  <c r="Y37" i="34"/>
  <c r="AA37" i="34" s="1"/>
  <c r="Y33" i="6"/>
  <c r="AA33" i="6" s="1"/>
  <c r="Y84" i="6"/>
  <c r="AA84" i="6" s="1"/>
  <c r="Y45" i="6"/>
  <c r="AA45" i="6" s="1"/>
  <c r="Y53" i="6"/>
  <c r="AA53" i="6" s="1"/>
  <c r="Y32" i="6"/>
  <c r="AA32" i="6" s="1"/>
  <c r="Y81" i="6"/>
  <c r="AA81" i="6" s="1"/>
  <c r="Y76" i="6"/>
  <c r="AA76" i="6" s="1"/>
  <c r="Y41" i="9"/>
  <c r="AA41" i="9" s="1"/>
  <c r="Y85" i="30"/>
  <c r="AA85" i="30" s="1"/>
  <c r="Y86" i="30"/>
  <c r="AA86" i="30" s="1"/>
  <c r="Y84" i="30"/>
  <c r="AA84" i="30" s="1"/>
  <c r="Y88" i="11"/>
  <c r="AA88" i="11" s="1"/>
  <c r="Y30" i="11"/>
  <c r="AA30" i="11" s="1"/>
  <c r="Y38" i="11"/>
  <c r="AA38" i="11" s="1"/>
  <c r="Y87" i="35"/>
  <c r="AA87" i="35" s="1"/>
  <c r="Y60" i="9"/>
  <c r="AA60" i="9" s="1"/>
  <c r="Y82" i="9"/>
  <c r="AA82" i="9" s="1"/>
  <c r="Y62" i="9"/>
  <c r="AA62" i="9" s="1"/>
  <c r="Y32" i="18"/>
  <c r="AA32" i="18" s="1"/>
  <c r="Y33" i="18"/>
  <c r="AA33" i="18" s="1"/>
  <c r="Y77" i="35"/>
  <c r="AA77" i="35" s="1"/>
  <c r="Y75" i="34"/>
  <c r="AA75" i="34" s="1"/>
  <c r="Y75" i="20"/>
  <c r="AA75" i="20" s="1"/>
  <c r="Y74" i="20"/>
  <c r="AA74" i="20" s="1"/>
  <c r="Y69" i="36"/>
  <c r="AA69" i="36" s="1"/>
  <c r="Y41" i="27"/>
  <c r="AA41" i="27" s="1"/>
  <c r="Y29" i="33"/>
  <c r="AA29" i="33" s="1"/>
  <c r="Y72" i="25"/>
  <c r="AA72" i="25" s="1"/>
  <c r="Y28" i="25"/>
  <c r="AA28" i="25" s="1"/>
  <c r="Y50" i="13"/>
  <c r="AA50" i="13" s="1"/>
  <c r="Y45" i="25"/>
  <c r="AA45" i="25" s="1"/>
  <c r="Y67" i="10"/>
  <c r="AA67" i="10" s="1"/>
  <c r="Y32" i="38"/>
  <c r="AA32" i="38" s="1"/>
  <c r="Y86" i="39"/>
  <c r="AA86" i="39" s="1"/>
  <c r="Y87" i="32"/>
  <c r="AA87" i="32" s="1"/>
  <c r="Y64" i="32"/>
  <c r="AA64" i="32" s="1"/>
  <c r="Y86" i="28"/>
  <c r="AA86" i="28" s="1"/>
  <c r="Y75" i="15"/>
  <c r="AA75" i="15" s="1"/>
  <c r="Y30" i="30"/>
  <c r="AA30" i="30" s="1"/>
  <c r="Y38" i="18"/>
  <c r="AA38" i="18" s="1"/>
  <c r="Y39" i="24"/>
  <c r="AA39" i="24" s="1"/>
  <c r="Y35" i="34"/>
  <c r="AA35" i="34" s="1"/>
  <c r="Y35" i="20"/>
  <c r="AA35" i="20" s="1"/>
  <c r="Y85" i="24"/>
  <c r="AA85" i="24" s="1"/>
  <c r="Y83" i="35"/>
  <c r="AA83" i="35" s="1"/>
  <c r="Y71" i="35"/>
  <c r="AA71" i="35" s="1"/>
  <c r="Y36" i="35"/>
  <c r="AA36" i="35" s="1"/>
  <c r="Y31" i="9"/>
  <c r="AA31" i="9" s="1"/>
  <c r="Y71" i="34"/>
  <c r="AA71" i="34" s="1"/>
  <c r="Y32" i="16"/>
  <c r="AA32" i="16" s="1"/>
  <c r="Y63" i="9"/>
  <c r="AA63" i="9" s="1"/>
  <c r="Y41" i="24"/>
  <c r="AA41" i="24" s="1"/>
  <c r="Y62" i="36"/>
  <c r="AA62" i="36" s="1"/>
  <c r="Y46" i="18"/>
  <c r="AA46" i="18" s="1"/>
  <c r="Y47" i="9"/>
  <c r="AA47" i="9" s="1"/>
  <c r="Y39" i="6"/>
  <c r="AA39" i="6" s="1"/>
  <c r="Y31" i="6"/>
  <c r="AA31" i="6" s="1"/>
  <c r="Y85" i="6"/>
  <c r="AA85" i="6" s="1"/>
  <c r="Y60" i="6"/>
  <c r="Y37" i="28"/>
  <c r="AA37" i="28" s="1"/>
  <c r="Y86" i="15"/>
  <c r="AA86" i="15" s="1"/>
  <c r="Y42" i="35"/>
  <c r="AA42" i="35" s="1"/>
  <c r="Y28" i="24"/>
  <c r="AA28" i="24" s="1"/>
  <c r="Y83" i="24"/>
  <c r="AA83" i="24" s="1"/>
  <c r="Y51" i="34"/>
  <c r="AA51" i="34" s="1"/>
  <c r="Y42" i="24"/>
  <c r="AA42" i="24" s="1"/>
  <c r="Y73" i="24"/>
  <c r="AA73" i="24" s="1"/>
  <c r="Y53" i="30"/>
  <c r="AA53" i="30" s="1"/>
  <c r="Y44" i="30"/>
  <c r="AA44" i="30" s="1"/>
  <c r="Y38" i="24"/>
  <c r="AA38" i="24" s="1"/>
  <c r="Y73" i="35"/>
  <c r="AA73" i="35" s="1"/>
  <c r="Y46" i="30"/>
  <c r="AA46" i="30" s="1"/>
  <c r="Y41" i="18"/>
  <c r="AA41" i="18" s="1"/>
  <c r="Y51" i="35"/>
  <c r="AA51" i="35" s="1"/>
  <c r="Y27" i="35"/>
  <c r="AA27" i="35" s="1"/>
  <c r="Y30" i="35"/>
  <c r="AA30" i="35" s="1"/>
  <c r="Y66" i="9"/>
  <c r="AA66" i="9" s="1"/>
  <c r="Y44" i="9"/>
  <c r="AA44" i="9" s="1"/>
  <c r="Y37" i="20"/>
  <c r="AA37" i="20" s="1"/>
  <c r="Y50" i="24"/>
  <c r="AA50" i="24" s="1"/>
  <c r="Y29" i="18"/>
  <c r="AA29" i="18" s="1"/>
  <c r="Y26" i="20"/>
  <c r="AA26" i="20" s="1"/>
  <c r="Y73" i="6"/>
  <c r="AA73" i="6" s="1"/>
  <c r="Y69" i="6"/>
  <c r="AA69" i="6" s="1"/>
  <c r="Y28" i="6"/>
  <c r="AA28" i="6" s="1"/>
  <c r="Y81" i="30"/>
  <c r="AA81" i="30" s="1"/>
  <c r="Y39" i="11"/>
  <c r="AA39" i="11" s="1"/>
  <c r="Y45" i="11"/>
  <c r="AA45" i="11" s="1"/>
  <c r="Y53" i="11"/>
  <c r="AA53" i="11" s="1"/>
  <c r="Y72" i="9"/>
  <c r="AA72" i="9" s="1"/>
  <c r="Y68" i="18"/>
  <c r="AA68" i="18" s="1"/>
  <c r="Y28" i="18"/>
  <c r="AA28" i="18" s="1"/>
  <c r="Y30" i="18"/>
  <c r="AA30" i="18" s="1"/>
  <c r="Y47" i="18"/>
  <c r="AA47" i="18" s="1"/>
  <c r="Y85" i="14"/>
  <c r="AA85" i="14" s="1"/>
  <c r="Y61" i="14"/>
  <c r="AA61" i="14" s="1"/>
  <c r="Y50" i="14"/>
  <c r="AA50" i="14" s="1"/>
  <c r="Y33" i="34"/>
  <c r="AA33" i="34" s="1"/>
  <c r="Y62" i="34"/>
  <c r="AA62" i="34" s="1"/>
  <c r="Y52" i="34"/>
  <c r="AA52" i="34" s="1"/>
  <c r="Y63" i="20"/>
  <c r="AA63" i="20" s="1"/>
  <c r="Y66" i="20"/>
  <c r="AA66" i="20" s="1"/>
  <c r="Y43" i="36"/>
  <c r="AA43" i="36" s="1"/>
  <c r="Y41" i="36"/>
  <c r="AA41" i="36" s="1"/>
  <c r="Y31" i="36"/>
  <c r="AA31" i="36" s="1"/>
  <c r="Y62" i="31"/>
  <c r="AA62" i="31" s="1"/>
  <c r="Y40" i="31"/>
  <c r="AA40" i="31" s="1"/>
  <c r="Y84" i="27"/>
  <c r="AA84" i="27" s="1"/>
  <c r="Y50" i="25"/>
  <c r="AA50" i="25" s="1"/>
  <c r="Y54" i="25"/>
  <c r="AA54" i="25" s="1"/>
  <c r="Y60" i="25"/>
  <c r="AA60" i="25" s="1"/>
  <c r="Y59" i="39"/>
  <c r="AA59" i="39" s="1"/>
  <c r="Y86" i="10"/>
  <c r="AA86" i="10" s="1"/>
  <c r="Y88" i="15"/>
  <c r="AA88" i="15" s="1"/>
  <c r="Y45" i="15"/>
  <c r="AA45" i="15" s="1"/>
  <c r="Y71" i="28"/>
  <c r="AA71" i="28" s="1"/>
  <c r="Y69" i="28"/>
  <c r="AA69" i="28" s="1"/>
  <c r="Y31" i="26"/>
  <c r="AA31" i="26" s="1"/>
  <c r="Y74" i="30"/>
  <c r="AA74" i="30" s="1"/>
  <c r="Y66" i="30"/>
  <c r="AA66" i="30" s="1"/>
  <c r="Y71" i="11"/>
  <c r="AA71" i="11" s="1"/>
  <c r="Y68" i="11"/>
  <c r="AA68" i="11" s="1"/>
  <c r="Y63" i="35"/>
  <c r="AA63" i="35" s="1"/>
  <c r="Y78" i="9"/>
  <c r="AA78" i="9" s="1"/>
  <c r="Y32" i="9"/>
  <c r="AA32" i="9" s="1"/>
  <c r="Y36" i="14"/>
  <c r="AA36" i="14" s="1"/>
  <c r="Y33" i="14"/>
  <c r="AA33" i="14" s="1"/>
  <c r="Y68" i="14"/>
  <c r="AA68" i="14" s="1"/>
  <c r="Y40" i="30"/>
  <c r="AA40" i="30" s="1"/>
  <c r="Y54" i="20"/>
  <c r="AA54" i="20" s="1"/>
  <c r="Y36" i="36"/>
  <c r="AA36" i="36" s="1"/>
  <c r="Y82" i="31"/>
  <c r="AA82" i="31" s="1"/>
  <c r="Y76" i="17"/>
  <c r="AA76" i="17" s="1"/>
  <c r="Y29" i="25"/>
  <c r="AA29" i="25" s="1"/>
  <c r="Y38" i="26"/>
  <c r="AA38" i="26" s="1"/>
  <c r="Y68" i="27"/>
  <c r="AA68" i="27" s="1"/>
  <c r="Y86" i="34"/>
  <c r="AA86" i="34" s="1"/>
  <c r="Y44" i="20"/>
  <c r="AA44" i="20" s="1"/>
  <c r="Y35" i="16"/>
  <c r="AA35" i="16" s="1"/>
  <c r="Y31" i="16"/>
  <c r="AA31" i="16" s="1"/>
  <c r="Y59" i="24"/>
  <c r="AA59" i="24" s="1"/>
  <c r="Y66" i="24"/>
  <c r="AA66" i="24" s="1"/>
  <c r="Y49" i="15"/>
  <c r="AA49" i="15" s="1"/>
  <c r="Y25" i="30"/>
  <c r="AA25" i="30" s="1"/>
  <c r="Y50" i="35"/>
  <c r="AA50" i="35" s="1"/>
  <c r="Y66" i="35"/>
  <c r="AA66" i="35" s="1"/>
  <c r="Y25" i="24"/>
  <c r="AA25" i="24" s="1"/>
  <c r="Y46" i="9"/>
  <c r="AA46" i="9" s="1"/>
  <c r="Y45" i="24"/>
  <c r="AA45" i="24" s="1"/>
  <c r="Y36" i="18"/>
  <c r="AA36" i="18" s="1"/>
  <c r="Y31" i="35"/>
  <c r="AA31" i="35" s="1"/>
  <c r="Y65" i="35"/>
  <c r="AA65" i="35" s="1"/>
  <c r="Y48" i="35"/>
  <c r="AA48" i="35" s="1"/>
  <c r="Y28" i="35"/>
  <c r="AA28" i="35" s="1"/>
  <c r="Y47" i="35"/>
  <c r="AA47" i="35" s="1"/>
  <c r="Y30" i="9"/>
  <c r="AA30" i="9" s="1"/>
  <c r="Y33" i="9"/>
  <c r="AA33" i="9" s="1"/>
  <c r="Y31" i="25"/>
  <c r="AA31" i="25" s="1"/>
  <c r="Y79" i="36"/>
  <c r="AA79" i="36" s="1"/>
  <c r="Y67" i="24"/>
  <c r="AA67" i="24" s="1"/>
  <c r="Y64" i="24"/>
  <c r="AA64" i="24" s="1"/>
  <c r="Y45" i="30"/>
  <c r="AA45" i="30" s="1"/>
  <c r="Y42" i="9"/>
  <c r="AA42" i="9" s="1"/>
  <c r="Y51" i="11"/>
  <c r="AA51" i="11" s="1"/>
  <c r="Y28" i="9"/>
  <c r="AA28" i="9" s="1"/>
  <c r="Y25" i="10"/>
  <c r="AA25" i="10" s="1"/>
  <c r="Y34" i="18"/>
  <c r="AA34" i="18" s="1"/>
  <c r="Y45" i="35"/>
  <c r="AA45" i="35" s="1"/>
  <c r="Y26" i="35"/>
  <c r="AA26" i="35" s="1"/>
  <c r="Y46" i="35"/>
  <c r="AA46" i="35" s="1"/>
  <c r="Y70" i="6"/>
  <c r="AA70" i="6" s="1"/>
  <c r="Y29" i="6"/>
  <c r="AA29" i="6" s="1"/>
  <c r="Y35" i="6"/>
  <c r="AA35" i="6" s="1"/>
  <c r="AA64" i="6"/>
  <c r="AA60" i="6"/>
  <c r="Y26" i="27"/>
  <c r="AA26" i="27" s="1"/>
  <c r="AA60" i="37"/>
  <c r="Y65" i="15"/>
  <c r="AA65" i="15" s="1"/>
  <c r="Y73" i="23"/>
  <c r="AA73" i="23" s="1"/>
  <c r="Y50" i="39"/>
  <c r="AA50" i="39" s="1"/>
  <c r="Y66" i="10"/>
  <c r="AA66" i="10" s="1"/>
  <c r="Y65" i="36"/>
  <c r="AA65" i="36" s="1"/>
  <c r="Y75" i="28"/>
  <c r="AA75" i="28" s="1"/>
  <c r="Y28" i="31"/>
  <c r="AA28" i="31" s="1"/>
  <c r="Y76" i="15"/>
  <c r="AA76" i="15" s="1"/>
  <c r="Y72" i="28"/>
  <c r="AA72" i="28" s="1"/>
  <c r="Y35" i="15"/>
  <c r="AA35" i="15" s="1"/>
  <c r="Y42" i="14"/>
  <c r="AA42" i="14" s="1"/>
  <c r="Y61" i="15"/>
  <c r="AA61" i="15" s="1"/>
  <c r="Y48" i="16"/>
  <c r="AA48" i="16" s="1"/>
  <c r="Y66" i="28"/>
  <c r="AA66" i="28" s="1"/>
  <c r="Y40" i="21"/>
  <c r="AA40" i="21" s="1"/>
  <c r="Y54" i="19"/>
  <c r="AA54" i="19" s="1"/>
  <c r="AA89" i="6"/>
  <c r="Y26" i="14"/>
  <c r="AA26" i="14" s="1"/>
  <c r="Y74" i="15"/>
  <c r="AA74" i="15" s="1"/>
  <c r="Y44" i="36"/>
  <c r="AA44" i="36" s="1"/>
  <c r="Y32" i="39"/>
  <c r="AA32" i="39" s="1"/>
  <c r="Y63" i="38"/>
  <c r="AA63" i="38" s="1"/>
  <c r="Y49" i="38"/>
  <c r="AA49" i="38" s="1"/>
  <c r="Y25" i="32"/>
  <c r="AA25" i="32" s="1"/>
  <c r="Y79" i="29"/>
  <c r="AA79" i="29" s="1"/>
  <c r="Y67" i="33"/>
  <c r="AA67" i="33" s="1"/>
  <c r="Y84" i="24"/>
  <c r="AA84" i="24" s="1"/>
  <c r="Y80" i="36"/>
  <c r="AA80" i="36" s="1"/>
  <c r="Y49" i="30"/>
  <c r="AA49" i="30" s="1"/>
  <c r="Y32" i="30"/>
  <c r="AA32" i="30" s="1"/>
  <c r="Y47" i="30"/>
  <c r="AA47" i="30" s="1"/>
  <c r="Y40" i="35"/>
  <c r="AA40" i="35" s="1"/>
  <c r="Y53" i="35"/>
  <c r="AA53" i="35" s="1"/>
  <c r="Y53" i="25"/>
  <c r="AA53" i="25" s="1"/>
  <c r="Y76" i="35"/>
  <c r="AA76" i="35" s="1"/>
  <c r="Y43" i="21"/>
  <c r="AA43" i="21" s="1"/>
  <c r="AA78" i="35"/>
  <c r="Y52" i="20"/>
  <c r="AA52" i="20" s="1"/>
  <c r="Y83" i="36"/>
  <c r="AA83" i="36" s="1"/>
  <c r="Y44" i="10"/>
  <c r="AA44" i="10" s="1"/>
  <c r="Y41" i="28"/>
  <c r="AA41" i="28" s="1"/>
  <c r="Y51" i="16"/>
  <c r="AA51" i="16" s="1"/>
  <c r="AA93" i="36"/>
  <c r="Y65" i="14"/>
  <c r="AA65" i="14" s="1"/>
  <c r="Y87" i="34"/>
  <c r="AA87" i="34" s="1"/>
  <c r="Y45" i="20"/>
  <c r="AA45" i="20" s="1"/>
  <c r="Y37" i="16"/>
  <c r="AA37" i="16" s="1"/>
  <c r="Y27" i="23"/>
  <c r="AA27" i="23" s="1"/>
  <c r="Y39" i="23"/>
  <c r="AA39" i="23" s="1"/>
  <c r="Y52" i="29"/>
  <c r="AA52" i="29" s="1"/>
  <c r="Y38" i="29"/>
  <c r="AA38" i="29" s="1"/>
  <c r="Y62" i="27"/>
  <c r="AA62" i="27" s="1"/>
  <c r="Y60" i="17"/>
  <c r="AA60" i="17" s="1"/>
  <c r="Y26" i="25"/>
  <c r="AA26" i="25" s="1"/>
  <c r="Y88" i="25"/>
  <c r="AA88" i="25" s="1"/>
  <c r="Y42" i="25"/>
  <c r="AA42" i="25" s="1"/>
  <c r="Y70" i="25"/>
  <c r="AA70" i="25" s="1"/>
  <c r="Y82" i="13"/>
  <c r="AA82" i="13" s="1"/>
  <c r="Y31" i="21"/>
  <c r="AA31" i="21" s="1"/>
  <c r="Y66" i="21"/>
  <c r="AA66" i="21" s="1"/>
  <c r="Y77" i="21"/>
  <c r="AA77" i="21" s="1"/>
  <c r="Y74" i="39"/>
  <c r="AA74" i="39" s="1"/>
  <c r="Y45" i="39"/>
  <c r="AA45" i="39" s="1"/>
  <c r="Y51" i="19"/>
  <c r="AA51" i="19" s="1"/>
  <c r="Y63" i="32"/>
  <c r="AA63" i="32" s="1"/>
  <c r="Y72" i="10"/>
  <c r="AA72" i="10" s="1"/>
  <c r="Y27" i="10"/>
  <c r="AA27" i="10" s="1"/>
  <c r="Y52" i="10"/>
  <c r="AA52" i="10" s="1"/>
  <c r="Y75" i="29"/>
  <c r="AA75" i="29" s="1"/>
  <c r="Y34" i="15"/>
  <c r="AA34" i="15" s="1"/>
  <c r="Y64" i="28"/>
  <c r="AA64" i="28" s="1"/>
  <c r="Y51" i="27"/>
  <c r="AA51" i="27" s="1"/>
  <c r="Y64" i="35"/>
  <c r="AA64" i="35" s="1"/>
  <c r="Y26" i="9"/>
  <c r="AA26" i="9" s="1"/>
  <c r="Y75" i="9"/>
  <c r="AA75" i="9" s="1"/>
  <c r="Y27" i="30"/>
  <c r="AA27" i="30" s="1"/>
  <c r="Y32" i="35"/>
  <c r="AA32" i="35" s="1"/>
  <c r="Y69" i="9"/>
  <c r="AA69" i="9" s="1"/>
  <c r="AA61" i="37"/>
  <c r="Y38" i="38"/>
  <c r="AA38" i="38" s="1"/>
  <c r="Y69" i="34"/>
  <c r="AA69" i="34" s="1"/>
  <c r="Y54" i="24"/>
  <c r="AA54" i="24" s="1"/>
  <c r="Y43" i="24"/>
  <c r="AA43" i="24" s="1"/>
  <c r="AA72" i="37"/>
  <c r="Y70" i="30"/>
  <c r="AA70" i="30" s="1"/>
  <c r="Y41" i="11"/>
  <c r="AA41" i="11" s="1"/>
  <c r="Y76" i="9"/>
  <c r="AA76" i="9" s="1"/>
  <c r="Y50" i="18"/>
  <c r="AA50" i="18" s="1"/>
  <c r="Y82" i="18"/>
  <c r="AA82" i="18" s="1"/>
  <c r="Y48" i="36"/>
  <c r="AA48" i="36" s="1"/>
  <c r="Y35" i="31"/>
  <c r="AA35" i="31" s="1"/>
  <c r="Y68" i="31"/>
  <c r="AA68" i="31" s="1"/>
  <c r="Y25" i="29"/>
  <c r="AA25" i="29" s="1"/>
  <c r="Y84" i="13"/>
  <c r="AA84" i="13" s="1"/>
  <c r="Y34" i="23"/>
  <c r="AA34" i="23" s="1"/>
  <c r="Y30" i="21"/>
  <c r="AA30" i="21" s="1"/>
  <c r="Y27" i="9"/>
  <c r="AA27" i="9" s="1"/>
  <c r="Y86" i="26"/>
  <c r="AA86" i="26" s="1"/>
  <c r="Y79" i="17"/>
  <c r="AA79" i="17" s="1"/>
  <c r="Y27" i="13"/>
  <c r="AA27" i="13" s="1"/>
  <c r="Y62" i="30"/>
  <c r="AA62" i="30" s="1"/>
  <c r="Y60" i="30"/>
  <c r="AA60" i="30" s="1"/>
  <c r="Y68" i="30"/>
  <c r="AA68" i="30" s="1"/>
  <c r="Y50" i="11"/>
  <c r="AA50" i="11" s="1"/>
  <c r="Y80" i="11"/>
  <c r="AA80" i="11" s="1"/>
  <c r="Y59" i="9"/>
  <c r="AA59" i="9" s="1"/>
  <c r="Y83" i="9"/>
  <c r="AA83" i="9" s="1"/>
  <c r="Y59" i="30"/>
  <c r="AA59" i="30" s="1"/>
  <c r="Y78" i="11"/>
  <c r="AA78" i="11" s="1"/>
  <c r="Y68" i="35"/>
  <c r="AA68" i="35" s="1"/>
  <c r="Y79" i="35"/>
  <c r="AA79" i="35" s="1"/>
  <c r="Y70" i="9"/>
  <c r="AA70" i="9" s="1"/>
  <c r="Y34" i="14"/>
  <c r="AA34" i="14" s="1"/>
  <c r="Y47" i="14"/>
  <c r="AA47" i="14" s="1"/>
  <c r="Y74" i="14"/>
  <c r="AA74" i="14" s="1"/>
  <c r="Y37" i="9"/>
  <c r="AA37" i="9" s="1"/>
  <c r="Y53" i="20"/>
  <c r="AA53" i="20" s="1"/>
  <c r="Y27" i="25"/>
  <c r="AA27" i="25" s="1"/>
  <c r="Y47" i="28"/>
  <c r="AA47" i="28" s="1"/>
  <c r="Y30" i="20"/>
  <c r="AA30" i="20" s="1"/>
  <c r="Y61" i="35"/>
  <c r="AA61" i="35" s="1"/>
  <c r="Y34" i="30"/>
  <c r="AA34" i="30" s="1"/>
  <c r="Y82" i="34"/>
  <c r="AA82" i="34" s="1"/>
  <c r="Y59" i="34"/>
  <c r="AA59" i="34" s="1"/>
  <c r="Y28" i="20"/>
  <c r="AA28" i="20" s="1"/>
  <c r="Y36" i="16"/>
  <c r="AA36" i="16" s="1"/>
  <c r="Y85" i="31"/>
  <c r="AA85" i="31" s="1"/>
  <c r="Y28" i="29"/>
  <c r="AA28" i="29" s="1"/>
  <c r="Y45" i="26"/>
  <c r="AA45" i="26" s="1"/>
  <c r="Y88" i="10"/>
  <c r="AA88" i="10" s="1"/>
  <c r="Y82" i="36"/>
  <c r="AA82" i="36" s="1"/>
  <c r="AA94" i="6"/>
  <c r="Y76" i="30"/>
  <c r="AA76" i="30" s="1"/>
  <c r="Y80" i="30"/>
  <c r="AA80" i="30" s="1"/>
  <c r="Y69" i="30"/>
  <c r="AA69" i="30" s="1"/>
  <c r="Y69" i="11"/>
  <c r="AA69" i="11" s="1"/>
  <c r="Y44" i="11"/>
  <c r="AA44" i="11" s="1"/>
  <c r="Y72" i="11"/>
  <c r="AA72" i="11" s="1"/>
  <c r="Y66" i="11"/>
  <c r="AA66" i="11" s="1"/>
  <c r="Y69" i="35"/>
  <c r="AA69" i="35" s="1"/>
  <c r="Y51" i="9"/>
  <c r="AA51" i="9" s="1"/>
  <c r="Y65" i="9"/>
  <c r="AA65" i="9" s="1"/>
  <c r="Y87" i="18"/>
  <c r="AA87" i="18" s="1"/>
  <c r="Y53" i="18"/>
  <c r="AA53" i="18" s="1"/>
  <c r="Y35" i="18"/>
  <c r="AA35" i="18" s="1"/>
  <c r="Y42" i="18"/>
  <c r="AA42" i="18" s="1"/>
  <c r="Y70" i="18"/>
  <c r="AA70" i="18" s="1"/>
  <c r="Y60" i="38"/>
  <c r="AA60" i="38" s="1"/>
  <c r="Y79" i="14"/>
  <c r="AA79" i="14" s="1"/>
  <c r="Y76" i="14"/>
  <c r="AA76" i="14" s="1"/>
  <c r="Y70" i="14"/>
  <c r="AA70" i="14" s="1"/>
  <c r="Y31" i="14"/>
  <c r="AA31" i="14" s="1"/>
  <c r="Y60" i="14"/>
  <c r="AA60" i="14" s="1"/>
  <c r="Y37" i="14"/>
  <c r="AA37" i="14" s="1"/>
  <c r="Y66" i="15"/>
  <c r="AA66" i="15" s="1"/>
  <c r="Y63" i="34"/>
  <c r="AA63" i="34" s="1"/>
  <c r="Y29" i="34"/>
  <c r="AA29" i="34" s="1"/>
  <c r="Y62" i="20"/>
  <c r="AA62" i="20" s="1"/>
  <c r="Y68" i="36"/>
  <c r="AA68" i="36" s="1"/>
  <c r="Y66" i="36"/>
  <c r="AA66" i="36" s="1"/>
  <c r="Y67" i="36"/>
  <c r="AA67" i="36" s="1"/>
  <c r="Y30" i="16"/>
  <c r="AA30" i="16" s="1"/>
  <c r="Y60" i="31"/>
  <c r="AA60" i="31" s="1"/>
  <c r="Y61" i="25"/>
  <c r="AA61" i="25" s="1"/>
  <c r="Y72" i="13"/>
  <c r="AA72" i="13" s="1"/>
  <c r="Y26" i="13"/>
  <c r="AA26" i="13" s="1"/>
  <c r="Y26" i="21"/>
  <c r="AA26" i="21" s="1"/>
  <c r="Y63" i="39"/>
  <c r="AA63" i="39" s="1"/>
  <c r="Y76" i="19"/>
  <c r="AA76" i="19" s="1"/>
  <c r="Y69" i="32"/>
  <c r="AA69" i="32" s="1"/>
  <c r="Y68" i="32"/>
  <c r="AA68" i="32" s="1"/>
  <c r="Y49" i="10"/>
  <c r="AA49" i="10" s="1"/>
  <c r="Y31" i="15"/>
  <c r="AA31" i="15" s="1"/>
  <c r="Y33" i="38"/>
  <c r="AA33" i="38" s="1"/>
  <c r="Y26" i="39"/>
  <c r="AA26" i="39" s="1"/>
  <c r="Y68" i="9"/>
  <c r="AA68" i="9" s="1"/>
  <c r="Y30" i="29"/>
  <c r="AA30" i="29" s="1"/>
  <c r="Y81" i="33"/>
  <c r="AA81" i="33" s="1"/>
  <c r="Y52" i="17"/>
  <c r="AA52" i="17" s="1"/>
  <c r="Y39" i="35"/>
  <c r="AA39" i="35" s="1"/>
  <c r="Y36" i="11"/>
  <c r="AA36" i="11" s="1"/>
  <c r="AA83" i="26"/>
  <c r="AA83" i="17"/>
  <c r="Y71" i="30"/>
  <c r="AA71" i="30" s="1"/>
  <c r="Y75" i="30"/>
  <c r="AA75" i="30" s="1"/>
  <c r="Y83" i="30"/>
  <c r="AA83" i="30" s="1"/>
  <c r="Y26" i="11"/>
  <c r="AA26" i="11" s="1"/>
  <c r="Y33" i="11"/>
  <c r="AA33" i="11" s="1"/>
  <c r="Y70" i="11"/>
  <c r="AA70" i="11" s="1"/>
  <c r="Y67" i="35"/>
  <c r="AA67" i="35" s="1"/>
  <c r="Y29" i="9"/>
  <c r="AA29" i="9" s="1"/>
  <c r="Y39" i="18"/>
  <c r="AA39" i="18" s="1"/>
  <c r="Y48" i="18"/>
  <c r="AA48" i="18" s="1"/>
  <c r="Y49" i="18"/>
  <c r="AA49" i="18" s="1"/>
  <c r="Y79" i="38"/>
  <c r="AA79" i="38" s="1"/>
  <c r="Y41" i="14"/>
  <c r="AA41" i="14" s="1"/>
  <c r="Y38" i="14"/>
  <c r="AA38" i="14" s="1"/>
  <c r="Y53" i="14"/>
  <c r="AA53" i="14" s="1"/>
  <c r="Y35" i="14"/>
  <c r="AA35" i="14" s="1"/>
  <c r="Y82" i="35"/>
  <c r="AA82" i="35" s="1"/>
  <c r="Y25" i="35"/>
  <c r="AA25" i="35" s="1"/>
  <c r="Y61" i="34"/>
  <c r="AA61" i="34" s="1"/>
  <c r="Y60" i="20"/>
  <c r="AA60" i="20" s="1"/>
  <c r="Y34" i="20"/>
  <c r="AA34" i="20" s="1"/>
  <c r="Y86" i="20"/>
  <c r="AA86" i="20" s="1"/>
  <c r="Y53" i="36"/>
  <c r="AA53" i="36" s="1"/>
  <c r="Y88" i="36"/>
  <c r="AA88" i="36" s="1"/>
  <c r="Y30" i="36"/>
  <c r="AA30" i="36" s="1"/>
  <c r="Y46" i="36"/>
  <c r="AA46" i="36" s="1"/>
  <c r="Y38" i="16"/>
  <c r="AA38" i="16" s="1"/>
  <c r="Y40" i="16"/>
  <c r="AA40" i="16" s="1"/>
  <c r="Y42" i="16"/>
  <c r="AA42" i="16" s="1"/>
  <c r="Y41" i="16"/>
  <c r="AA41" i="16" s="1"/>
  <c r="Y53" i="16"/>
  <c r="AA53" i="16" s="1"/>
  <c r="Y66" i="16"/>
  <c r="AA66" i="16" s="1"/>
  <c r="Y41" i="31"/>
  <c r="AA41" i="31" s="1"/>
  <c r="Y47" i="31"/>
  <c r="AA47" i="31" s="1"/>
  <c r="Y86" i="31"/>
  <c r="AA86" i="31" s="1"/>
  <c r="Y67" i="28"/>
  <c r="AA67" i="28" s="1"/>
  <c r="Y62" i="15"/>
  <c r="AA62" i="15" s="1"/>
  <c r="Y75" i="22"/>
  <c r="AA75" i="22" s="1"/>
  <c r="Y62" i="28"/>
  <c r="AA62" i="28" s="1"/>
  <c r="Y48" i="30"/>
  <c r="AA48" i="30" s="1"/>
  <c r="Y37" i="30"/>
  <c r="AA37" i="30" s="1"/>
  <c r="Y36" i="30"/>
  <c r="AA36" i="30" s="1"/>
  <c r="Y53" i="9"/>
  <c r="AA53" i="9" s="1"/>
  <c r="Y70" i="35"/>
  <c r="AA70" i="35" s="1"/>
  <c r="Y28" i="30"/>
  <c r="AA28" i="30" s="1"/>
  <c r="Y54" i="9"/>
  <c r="AA54" i="9" s="1"/>
  <c r="Y29" i="35"/>
  <c r="AA29" i="35" s="1"/>
  <c r="Y62" i="18"/>
  <c r="AA62" i="18" s="1"/>
  <c r="Y54" i="31"/>
  <c r="AA54" i="31" s="1"/>
  <c r="Y86" i="24"/>
  <c r="AA86" i="24" s="1"/>
  <c r="Y43" i="28"/>
  <c r="AA43" i="28" s="1"/>
  <c r="Y71" i="36"/>
  <c r="AA71" i="36" s="1"/>
  <c r="Y68" i="24"/>
  <c r="AA68" i="24" s="1"/>
  <c r="Y32" i="24"/>
  <c r="AA32" i="24" s="1"/>
  <c r="Y67" i="9"/>
  <c r="AA67" i="9" s="1"/>
  <c r="Y66" i="38"/>
  <c r="AA66" i="38" s="1"/>
  <c r="Y76" i="22"/>
  <c r="AA76" i="22" s="1"/>
  <c r="Y29" i="15"/>
  <c r="AA29" i="15" s="1"/>
  <c r="Y50" i="34"/>
  <c r="AA50" i="34" s="1"/>
  <c r="Y80" i="20"/>
  <c r="AA80" i="20" s="1"/>
  <c r="Y52" i="25"/>
  <c r="AA52" i="25" s="1"/>
  <c r="Y31" i="30"/>
  <c r="AA31" i="30" s="1"/>
  <c r="Y61" i="9"/>
  <c r="AA61" i="9" s="1"/>
  <c r="Y52" i="9"/>
  <c r="AA52" i="9" s="1"/>
  <c r="Y38" i="25"/>
  <c r="AA38" i="25" s="1"/>
  <c r="Y35" i="30"/>
  <c r="AA35" i="30" s="1"/>
  <c r="Y26" i="30"/>
  <c r="AA26" i="30" s="1"/>
  <c r="Y86" i="35"/>
  <c r="AA86" i="35" s="1"/>
  <c r="Y36" i="9"/>
  <c r="AA36" i="9" s="1"/>
  <c r="Y65" i="18"/>
  <c r="AA65" i="18" s="1"/>
  <c r="Y75" i="11"/>
  <c r="AA75" i="11" s="1"/>
  <c r="Y63" i="11"/>
  <c r="AA63" i="11" s="1"/>
  <c r="Y79" i="34"/>
  <c r="AA79" i="34" s="1"/>
  <c r="Y67" i="34"/>
  <c r="AA67" i="34" s="1"/>
  <c r="Y60" i="36"/>
  <c r="AA60" i="36" s="1"/>
  <c r="Y85" i="36"/>
  <c r="AA85" i="36" s="1"/>
  <c r="Y35" i="27"/>
  <c r="AA35" i="27" s="1"/>
  <c r="Y82" i="32"/>
  <c r="AA82" i="32" s="1"/>
  <c r="Y85" i="39"/>
  <c r="AA85" i="39" s="1"/>
  <c r="Y53" i="19"/>
  <c r="AA53" i="19" s="1"/>
  <c r="Y31" i="39"/>
  <c r="AA31" i="39" s="1"/>
  <c r="Y80" i="19"/>
  <c r="AA80" i="19" s="1"/>
  <c r="Y73" i="19"/>
  <c r="AA73" i="19" s="1"/>
  <c r="Y48" i="32"/>
  <c r="AA48" i="32" s="1"/>
  <c r="Y41" i="32"/>
  <c r="AA41" i="32" s="1"/>
  <c r="Y34" i="10"/>
  <c r="AA34" i="10" s="1"/>
  <c r="Y45" i="27"/>
  <c r="AA45" i="27" s="1"/>
  <c r="AA93" i="11"/>
  <c r="AA81" i="37"/>
  <c r="AA80" i="37"/>
  <c r="AA72" i="35"/>
  <c r="Y37" i="11"/>
  <c r="AA37" i="11" s="1"/>
  <c r="Y74" i="9"/>
  <c r="AA74" i="9" s="1"/>
  <c r="Y88" i="35"/>
  <c r="AA88" i="35" s="1"/>
  <c r="Y38" i="34"/>
  <c r="AA38" i="34" s="1"/>
  <c r="Y76" i="34"/>
  <c r="AA76" i="34" s="1"/>
  <c r="Y45" i="36"/>
  <c r="AA45" i="36" s="1"/>
  <c r="Y54" i="16"/>
  <c r="AA54" i="16" s="1"/>
  <c r="Y85" i="16"/>
  <c r="AA85" i="16" s="1"/>
  <c r="Y63" i="16"/>
  <c r="AA63" i="16" s="1"/>
  <c r="Y61" i="31"/>
  <c r="AA61" i="31" s="1"/>
  <c r="Y59" i="31"/>
  <c r="AA59" i="31" s="1"/>
  <c r="Y49" i="23"/>
  <c r="AA49" i="23" s="1"/>
  <c r="Y31" i="23"/>
  <c r="AA31" i="23" s="1"/>
  <c r="Y80" i="23"/>
  <c r="AA80" i="23" s="1"/>
  <c r="Y51" i="25"/>
  <c r="AA51" i="25" s="1"/>
  <c r="Y33" i="27"/>
  <c r="AA33" i="27" s="1"/>
  <c r="Y87" i="33"/>
  <c r="AA87" i="33" s="1"/>
  <c r="Y48" i="17"/>
  <c r="AA48" i="17" s="1"/>
  <c r="Y54" i="28"/>
  <c r="AA54" i="28" s="1"/>
  <c r="Y40" i="28"/>
  <c r="AA40" i="28" s="1"/>
  <c r="Y27" i="15"/>
  <c r="AA27" i="15" s="1"/>
  <c r="Y49" i="35"/>
  <c r="AA49" i="35" s="1"/>
  <c r="Y35" i="35"/>
  <c r="AA35" i="35" s="1"/>
  <c r="Y64" i="20"/>
  <c r="AA64" i="20" s="1"/>
  <c r="Y40" i="18"/>
  <c r="AA40" i="18" s="1"/>
  <c r="Y44" i="23"/>
  <c r="AA44" i="23" s="1"/>
  <c r="AA64" i="37"/>
  <c r="Y42" i="11"/>
  <c r="AA42" i="11" s="1"/>
  <c r="Y73" i="9"/>
  <c r="AA73" i="9" s="1"/>
  <c r="Y84" i="9"/>
  <c r="AA84" i="9" s="1"/>
  <c r="Y43" i="18"/>
  <c r="AA43" i="18" s="1"/>
  <c r="Y86" i="18"/>
  <c r="AA86" i="18" s="1"/>
  <c r="Y43" i="34"/>
  <c r="AA43" i="34" s="1"/>
  <c r="Y44" i="34"/>
  <c r="AA44" i="34" s="1"/>
  <c r="Y46" i="34"/>
  <c r="AA46" i="34" s="1"/>
  <c r="Y51" i="20"/>
  <c r="AA51" i="20" s="1"/>
  <c r="Y69" i="20"/>
  <c r="AA69" i="20" s="1"/>
  <c r="Y67" i="20"/>
  <c r="AA67" i="20" s="1"/>
  <c r="Y87" i="20"/>
  <c r="AA87" i="20" s="1"/>
  <c r="Y83" i="20"/>
  <c r="AA83" i="20" s="1"/>
  <c r="Y84" i="36"/>
  <c r="AA84" i="36" s="1"/>
  <c r="Y70" i="36"/>
  <c r="AA70" i="36" s="1"/>
  <c r="AA74" i="33"/>
  <c r="Y65" i="13"/>
  <c r="AA65" i="13" s="1"/>
  <c r="Y46" i="17"/>
  <c r="AA46" i="17" s="1"/>
  <c r="Y84" i="25"/>
  <c r="AA84" i="25" s="1"/>
  <c r="Y82" i="38"/>
  <c r="AA82" i="38" s="1"/>
  <c r="Y87" i="21"/>
  <c r="AA87" i="21" s="1"/>
  <c r="Y71" i="21"/>
  <c r="AA71" i="21" s="1"/>
  <c r="Y74" i="21"/>
  <c r="AA74" i="21" s="1"/>
  <c r="Y54" i="39"/>
  <c r="AA54" i="39" s="1"/>
  <c r="Y43" i="39"/>
  <c r="AA43" i="39" s="1"/>
  <c r="Y60" i="39"/>
  <c r="AA60" i="39" s="1"/>
  <c r="Y68" i="39"/>
  <c r="AA68" i="39" s="1"/>
  <c r="Y88" i="19"/>
  <c r="AA88" i="19" s="1"/>
  <c r="Y43" i="19"/>
  <c r="AA43" i="19" s="1"/>
  <c r="Y44" i="19"/>
  <c r="AA44" i="19" s="1"/>
  <c r="Y77" i="32"/>
  <c r="AA77" i="32" s="1"/>
  <c r="Y45" i="32"/>
  <c r="AA45" i="32" s="1"/>
  <c r="Y51" i="10"/>
  <c r="AA51" i="10" s="1"/>
  <c r="Y70" i="10"/>
  <c r="AA70" i="10" s="1"/>
  <c r="Y69" i="10"/>
  <c r="AA69" i="10" s="1"/>
  <c r="Y73" i="10"/>
  <c r="AA73" i="10" s="1"/>
  <c r="Y45" i="23"/>
  <c r="AA45" i="23" s="1"/>
  <c r="Y28" i="23"/>
  <c r="AA28" i="23" s="1"/>
  <c r="Y69" i="23"/>
  <c r="AA69" i="23" s="1"/>
  <c r="Y79" i="23"/>
  <c r="AA79" i="23" s="1"/>
  <c r="Y76" i="29"/>
  <c r="AA76" i="29" s="1"/>
  <c r="Y26" i="29"/>
  <c r="AA26" i="29" s="1"/>
  <c r="Y78" i="26"/>
  <c r="AA78" i="26" s="1"/>
  <c r="Y73" i="15"/>
  <c r="AA73" i="15" s="1"/>
  <c r="Y51" i="15"/>
  <c r="AA51" i="15" s="1"/>
  <c r="Y79" i="28"/>
  <c r="AA79" i="28" s="1"/>
  <c r="Y72" i="15"/>
  <c r="AA72" i="15" s="1"/>
  <c r="Y79" i="15"/>
  <c r="AA79" i="15" s="1"/>
  <c r="Y38" i="13"/>
  <c r="AA38" i="13" s="1"/>
  <c r="Y77" i="26"/>
  <c r="AA77" i="26" s="1"/>
  <c r="Y81" i="25"/>
  <c r="AA81" i="25" s="1"/>
  <c r="Y46" i="26"/>
  <c r="AA46" i="26" s="1"/>
  <c r="Y80" i="26"/>
  <c r="AA80" i="26" s="1"/>
  <c r="Y28" i="26"/>
  <c r="AA28" i="26" s="1"/>
  <c r="Y35" i="26"/>
  <c r="AA35" i="26" s="1"/>
  <c r="Y82" i="26"/>
  <c r="AA82" i="26" s="1"/>
  <c r="Y34" i="26"/>
  <c r="AA34" i="26" s="1"/>
  <c r="Y30" i="26"/>
  <c r="AA30" i="26" s="1"/>
  <c r="Y88" i="26"/>
  <c r="AA88" i="26" s="1"/>
  <c r="Y27" i="27"/>
  <c r="AA27" i="27" s="1"/>
  <c r="Y86" i="27"/>
  <c r="AA86" i="27" s="1"/>
  <c r="Y39" i="27"/>
  <c r="AA39" i="27" s="1"/>
  <c r="Y69" i="27"/>
  <c r="AA69" i="27" s="1"/>
  <c r="Y28" i="27"/>
  <c r="AA28" i="27" s="1"/>
  <c r="Y37" i="27"/>
  <c r="AA37" i="27" s="1"/>
  <c r="Y36" i="27"/>
  <c r="AA36" i="27" s="1"/>
  <c r="Y41" i="33"/>
  <c r="AA41" i="33" s="1"/>
  <c r="Y35" i="33"/>
  <c r="AA35" i="33" s="1"/>
  <c r="Y65" i="33"/>
  <c r="AA65" i="33" s="1"/>
  <c r="Y47" i="33"/>
  <c r="AA47" i="33" s="1"/>
  <c r="Y46" i="33"/>
  <c r="AA46" i="33" s="1"/>
  <c r="Y79" i="33"/>
  <c r="AA79" i="33" s="1"/>
  <c r="Y48" i="33"/>
  <c r="AA48" i="33" s="1"/>
  <c r="Y32" i="17"/>
  <c r="AA32" i="17" s="1"/>
  <c r="Y75" i="17"/>
  <c r="AA75" i="17" s="1"/>
  <c r="Y66" i="17"/>
  <c r="AA66" i="17" s="1"/>
  <c r="Y81" i="17"/>
  <c r="AA81" i="17" s="1"/>
  <c r="Y39" i="17"/>
  <c r="AA39" i="17" s="1"/>
  <c r="Y85" i="17"/>
  <c r="AA85" i="17" s="1"/>
  <c r="Y82" i="17"/>
  <c r="AA82" i="17" s="1"/>
  <c r="AA88" i="17"/>
  <c r="Y86" i="17"/>
  <c r="AA86" i="17" s="1"/>
  <c r="Y77" i="17"/>
  <c r="AA77" i="17" s="1"/>
  <c r="Y66" i="25"/>
  <c r="AA66" i="25" s="1"/>
  <c r="Y67" i="25"/>
  <c r="AA67" i="25" s="1"/>
  <c r="Y36" i="25"/>
  <c r="AA36" i="25" s="1"/>
  <c r="Y37" i="13"/>
  <c r="AA37" i="13" s="1"/>
  <c r="Y44" i="13"/>
  <c r="AA44" i="13" s="1"/>
  <c r="Y80" i="27"/>
  <c r="AA80" i="27" s="1"/>
  <c r="Y62" i="32"/>
  <c r="AA62" i="32" s="1"/>
  <c r="Y42" i="38"/>
  <c r="AA42" i="38" s="1"/>
  <c r="Y36" i="19"/>
  <c r="AA36" i="19" s="1"/>
  <c r="Y50" i="32"/>
  <c r="AA50" i="32" s="1"/>
  <c r="Y43" i="29"/>
  <c r="AA43" i="29" s="1"/>
  <c r="Y39" i="28"/>
  <c r="AA39" i="28" s="1"/>
  <c r="Y88" i="28"/>
  <c r="AA88" i="28" s="1"/>
  <c r="Y47" i="34"/>
  <c r="AA47" i="34" s="1"/>
  <c r="Y42" i="34"/>
  <c r="AA42" i="34" s="1"/>
  <c r="Y73" i="20"/>
  <c r="AA73" i="20" s="1"/>
  <c r="Y63" i="24"/>
  <c r="AA63" i="24" s="1"/>
  <c r="Y48" i="24"/>
  <c r="AA48" i="24" s="1"/>
  <c r="Y71" i="15"/>
  <c r="AA71" i="15" s="1"/>
  <c r="Y25" i="20"/>
  <c r="AA25" i="20" s="1"/>
  <c r="Y40" i="20"/>
  <c r="AA40" i="20" s="1"/>
  <c r="Y81" i="24"/>
  <c r="AA81" i="24" s="1"/>
  <c r="Y74" i="24"/>
  <c r="AA74" i="24" s="1"/>
  <c r="Y73" i="34"/>
  <c r="AA73" i="34" s="1"/>
  <c r="Y69" i="24"/>
  <c r="AA69" i="24" s="1"/>
  <c r="Y87" i="36"/>
  <c r="AA87" i="36" s="1"/>
  <c r="Y68" i="34"/>
  <c r="AA68" i="34" s="1"/>
  <c r="Y38" i="31"/>
  <c r="AA38" i="31" s="1"/>
  <c r="AA80" i="35"/>
  <c r="Y54" i="30"/>
  <c r="AA54" i="30" s="1"/>
  <c r="Y43" i="30"/>
  <c r="AA43" i="30" s="1"/>
  <c r="Y62" i="24"/>
  <c r="AA62" i="24" s="1"/>
  <c r="Y81" i="20"/>
  <c r="AA81" i="20" s="1"/>
  <c r="Y29" i="24"/>
  <c r="AA29" i="24" s="1"/>
  <c r="Y80" i="24"/>
  <c r="AA80" i="24" s="1"/>
  <c r="Y66" i="34"/>
  <c r="AA66" i="34" s="1"/>
  <c r="Y44" i="24"/>
  <c r="AA44" i="24" s="1"/>
  <c r="Y74" i="36"/>
  <c r="AA74" i="36" s="1"/>
  <c r="Y54" i="29"/>
  <c r="AA54" i="29" s="1"/>
  <c r="Y37" i="29"/>
  <c r="AA37" i="29" s="1"/>
  <c r="Y68" i="29"/>
  <c r="AA68" i="29" s="1"/>
  <c r="Y44" i="25"/>
  <c r="AA44" i="25" s="1"/>
  <c r="Y85" i="27"/>
  <c r="AA85" i="27" s="1"/>
  <c r="Y52" i="26"/>
  <c r="AA52" i="26" s="1"/>
  <c r="Y33" i="26"/>
  <c r="AA33" i="26" s="1"/>
  <c r="Y72" i="26"/>
  <c r="AA72" i="26" s="1"/>
  <c r="Y69" i="26"/>
  <c r="AA69" i="26" s="1"/>
  <c r="AA93" i="26"/>
  <c r="Y81" i="26"/>
  <c r="AA81" i="26" s="1"/>
  <c r="Y73" i="26"/>
  <c r="AA73" i="26" s="1"/>
  <c r="Y84" i="26"/>
  <c r="AA84" i="26" s="1"/>
  <c r="Y37" i="26"/>
  <c r="AA37" i="26" s="1"/>
  <c r="Y46" i="27"/>
  <c r="AA46" i="27" s="1"/>
  <c r="Y53" i="27"/>
  <c r="AA53" i="27" s="1"/>
  <c r="Y79" i="27"/>
  <c r="AA79" i="27" s="1"/>
  <c r="AA74" i="27"/>
  <c r="Y87" i="27"/>
  <c r="AA87" i="27" s="1"/>
  <c r="Y82" i="27"/>
  <c r="AA82" i="27" s="1"/>
  <c r="Y61" i="33"/>
  <c r="AA61" i="33" s="1"/>
  <c r="Y68" i="33"/>
  <c r="AA68" i="33" s="1"/>
  <c r="Y26" i="33"/>
  <c r="AA26" i="33" s="1"/>
  <c r="Y70" i="33"/>
  <c r="AA70" i="33" s="1"/>
  <c r="Y40" i="33"/>
  <c r="AA40" i="33" s="1"/>
  <c r="Y60" i="33"/>
  <c r="AA60" i="33" s="1"/>
  <c r="Y77" i="33"/>
  <c r="AA77" i="33" s="1"/>
  <c r="Y85" i="33"/>
  <c r="AA85" i="33" s="1"/>
  <c r="Y59" i="33"/>
  <c r="AA59" i="33" s="1"/>
  <c r="Y51" i="33"/>
  <c r="AA51" i="33" s="1"/>
  <c r="Y33" i="33"/>
  <c r="AA33" i="33" s="1"/>
  <c r="Y30" i="33"/>
  <c r="AA30" i="33" s="1"/>
  <c r="Y64" i="33"/>
  <c r="AA64" i="33" s="1"/>
  <c r="Y52" i="33"/>
  <c r="AA52" i="33" s="1"/>
  <c r="Y27" i="17"/>
  <c r="AA27" i="17" s="1"/>
  <c r="Y30" i="17"/>
  <c r="AA30" i="17" s="1"/>
  <c r="Y59" i="17"/>
  <c r="AA59" i="17" s="1"/>
  <c r="Y26" i="17"/>
  <c r="AA26" i="17" s="1"/>
  <c r="Y61" i="17"/>
  <c r="AA61" i="17" s="1"/>
  <c r="Y29" i="17"/>
  <c r="AA29" i="17" s="1"/>
  <c r="Y49" i="17"/>
  <c r="AA49" i="17" s="1"/>
  <c r="Y34" i="25"/>
  <c r="AA34" i="25" s="1"/>
  <c r="Y87" i="13"/>
  <c r="AA87" i="13" s="1"/>
  <c r="Y75" i="33"/>
  <c r="AA75" i="33" s="1"/>
  <c r="Y37" i="25"/>
  <c r="AA37" i="25" s="1"/>
  <c r="Y39" i="25"/>
  <c r="AA39" i="25" s="1"/>
  <c r="Y30" i="10"/>
  <c r="AA30" i="10" s="1"/>
  <c r="Y26" i="10"/>
  <c r="AA26" i="10" s="1"/>
  <c r="Y47" i="15"/>
  <c r="AA47" i="15" s="1"/>
  <c r="Y42" i="28"/>
  <c r="AA42" i="28" s="1"/>
  <c r="Y49" i="28"/>
  <c r="AA49" i="28" s="1"/>
  <c r="Y73" i="28"/>
  <c r="AA73" i="28" s="1"/>
  <c r="Y47" i="22"/>
  <c r="AA47" i="22" s="1"/>
  <c r="Y39" i="15"/>
  <c r="AA39" i="15" s="1"/>
  <c r="Y26" i="15"/>
  <c r="AA26" i="15" s="1"/>
  <c r="Y50" i="28"/>
  <c r="AA50" i="28" s="1"/>
  <c r="Y77" i="27"/>
  <c r="AA77" i="27" s="1"/>
  <c r="Y61" i="28"/>
  <c r="AA61" i="28" s="1"/>
  <c r="Y53" i="34"/>
  <c r="AA53" i="34" s="1"/>
  <c r="Y31" i="34"/>
  <c r="AA31" i="34" s="1"/>
  <c r="Y43" i="20"/>
  <c r="AA43" i="20" s="1"/>
  <c r="Y83" i="31"/>
  <c r="AA83" i="31" s="1"/>
  <c r="Y71" i="24"/>
  <c r="AA71" i="24" s="1"/>
  <c r="Y78" i="24"/>
  <c r="AA78" i="24" s="1"/>
  <c r="Y40" i="24"/>
  <c r="AA40" i="24" s="1"/>
  <c r="Y67" i="17"/>
  <c r="AA67" i="17" s="1"/>
  <c r="Y42" i="15"/>
  <c r="AA42" i="15" s="1"/>
  <c r="Y45" i="28"/>
  <c r="AA45" i="28" s="1"/>
  <c r="Y33" i="30"/>
  <c r="AA33" i="30" s="1"/>
  <c r="Y31" i="11"/>
  <c r="AA31" i="11" s="1"/>
  <c r="Y35" i="11"/>
  <c r="AA35" i="11" s="1"/>
  <c r="Y46" i="11"/>
  <c r="AA46" i="11" s="1"/>
  <c r="Y50" i="9"/>
  <c r="AA50" i="9" s="1"/>
  <c r="Y51" i="31"/>
  <c r="AA51" i="31" s="1"/>
  <c r="Y48" i="9"/>
  <c r="AA48" i="9" s="1"/>
  <c r="Y48" i="20"/>
  <c r="AA48" i="20" s="1"/>
  <c r="Y53" i="24"/>
  <c r="AA53" i="24" s="1"/>
  <c r="Y36" i="20"/>
  <c r="AA36" i="20" s="1"/>
  <c r="Y42" i="36"/>
  <c r="AA42" i="36" s="1"/>
  <c r="Y75" i="36"/>
  <c r="AA75" i="36" s="1"/>
  <c r="Y26" i="34"/>
  <c r="AA26" i="34" s="1"/>
  <c r="Y38" i="19"/>
  <c r="AA38" i="19" s="1"/>
  <c r="Y72" i="33"/>
  <c r="AA72" i="33" s="1"/>
  <c r="Y67" i="21"/>
  <c r="AA67" i="21" s="1"/>
  <c r="Y47" i="16"/>
  <c r="AA47" i="16" s="1"/>
  <c r="Y42" i="31"/>
  <c r="AA42" i="31" s="1"/>
  <c r="Y64" i="36"/>
  <c r="AA64" i="36" s="1"/>
  <c r="Y76" i="36"/>
  <c r="AA76" i="36" s="1"/>
  <c r="Y65" i="39"/>
  <c r="AA65" i="39" s="1"/>
  <c r="Y78" i="28"/>
  <c r="AA78" i="28" s="1"/>
  <c r="Y26" i="28"/>
  <c r="AA26" i="28" s="1"/>
  <c r="Y27" i="20"/>
  <c r="AA27" i="20" s="1"/>
  <c r="Y65" i="24"/>
  <c r="AA65" i="24" s="1"/>
  <c r="Y26" i="24"/>
  <c r="AA26" i="24" s="1"/>
  <c r="Y49" i="21"/>
  <c r="AA49" i="21" s="1"/>
  <c r="Y69" i="39"/>
  <c r="AA69" i="39" s="1"/>
  <c r="Y78" i="39"/>
  <c r="AA78" i="39" s="1"/>
  <c r="Y59" i="32"/>
  <c r="AA59" i="32" s="1"/>
  <c r="Y51" i="32"/>
  <c r="AA51" i="32" s="1"/>
  <c r="Y29" i="31"/>
  <c r="AA29" i="31" s="1"/>
  <c r="Y70" i="26"/>
  <c r="AA70" i="26" s="1"/>
  <c r="Y25" i="15"/>
  <c r="AA25" i="15" s="1"/>
  <c r="AA75" i="27"/>
  <c r="Y32" i="31"/>
  <c r="AA32" i="31" s="1"/>
  <c r="Y65" i="30"/>
  <c r="AA65" i="30" s="1"/>
  <c r="Y59" i="38"/>
  <c r="AA59" i="38" s="1"/>
  <c r="Y77" i="38"/>
  <c r="AA77" i="38" s="1"/>
  <c r="Y88" i="14"/>
  <c r="AA88" i="14" s="1"/>
  <c r="Y34" i="34"/>
  <c r="AA34" i="34" s="1"/>
  <c r="AA88" i="20"/>
  <c r="Y65" i="20"/>
  <c r="AA65" i="20" s="1"/>
  <c r="AA93" i="31"/>
  <c r="Y80" i="31"/>
  <c r="AA80" i="31" s="1"/>
  <c r="Y87" i="26"/>
  <c r="AA87" i="26" s="1"/>
  <c r="Y63" i="26"/>
  <c r="AA63" i="26" s="1"/>
  <c r="Y80" i="25"/>
  <c r="AA80" i="25" s="1"/>
  <c r="AA71" i="29"/>
  <c r="AA93" i="29"/>
  <c r="AA77" i="6"/>
  <c r="AA93" i="16"/>
  <c r="Y73" i="30"/>
  <c r="AA73" i="30" s="1"/>
  <c r="Y64" i="30"/>
  <c r="AA64" i="30" s="1"/>
  <c r="Y88" i="30"/>
  <c r="AA88" i="30" s="1"/>
  <c r="Y67" i="30"/>
  <c r="AA67" i="30" s="1"/>
  <c r="Y63" i="30"/>
  <c r="AA63" i="30" s="1"/>
  <c r="Y48" i="11"/>
  <c r="AA48" i="11" s="1"/>
  <c r="Y32" i="11"/>
  <c r="AA32" i="11" s="1"/>
  <c r="Y80" i="9"/>
  <c r="AA80" i="9" s="1"/>
  <c r="Y65" i="38"/>
  <c r="AA65" i="38" s="1"/>
  <c r="Y39" i="14"/>
  <c r="AA39" i="14" s="1"/>
  <c r="AA81" i="22"/>
  <c r="Y83" i="22"/>
  <c r="AA83" i="22" s="1"/>
  <c r="Y69" i="22"/>
  <c r="AA69" i="22" s="1"/>
  <c r="Y85" i="22"/>
  <c r="AA85" i="22" s="1"/>
  <c r="Y32" i="34"/>
  <c r="AA32" i="34" s="1"/>
  <c r="Y84" i="34"/>
  <c r="AA84" i="34" s="1"/>
  <c r="Y38" i="20"/>
  <c r="AA38" i="20" s="1"/>
  <c r="Y84" i="20"/>
  <c r="AA84" i="20" s="1"/>
  <c r="Y32" i="20"/>
  <c r="AA32" i="20" s="1"/>
  <c r="Y78" i="20"/>
  <c r="AA78" i="20" s="1"/>
  <c r="Y68" i="20"/>
  <c r="AA68" i="20" s="1"/>
  <c r="Y34" i="36"/>
  <c r="AA34" i="36" s="1"/>
  <c r="Y27" i="36"/>
  <c r="AA27" i="36" s="1"/>
  <c r="Y35" i="36"/>
  <c r="AA35" i="36" s="1"/>
  <c r="AA86" i="36"/>
  <c r="Y46" i="16"/>
  <c r="AA46" i="16" s="1"/>
  <c r="Y39" i="16"/>
  <c r="AA39" i="16" s="1"/>
  <c r="Y79" i="16"/>
  <c r="AA79" i="16" s="1"/>
  <c r="Y86" i="16"/>
  <c r="AA86" i="16" s="1"/>
  <c r="Y52" i="16"/>
  <c r="AA52" i="16" s="1"/>
  <c r="Y64" i="16"/>
  <c r="AA64" i="16" s="1"/>
  <c r="Y48" i="31"/>
  <c r="AA48" i="31" s="1"/>
  <c r="Y72" i="31"/>
  <c r="AA72" i="31" s="1"/>
  <c r="Y87" i="31"/>
  <c r="AA87" i="31" s="1"/>
  <c r="Y64" i="31"/>
  <c r="AA64" i="31" s="1"/>
  <c r="Y66" i="31"/>
  <c r="AA66" i="31" s="1"/>
  <c r="Y75" i="31"/>
  <c r="AA75" i="31" s="1"/>
  <c r="Y70" i="31"/>
  <c r="AA70" i="31" s="1"/>
  <c r="Y84" i="23"/>
  <c r="AA84" i="23" s="1"/>
  <c r="Y66" i="23"/>
  <c r="AA66" i="23" s="1"/>
  <c r="Y50" i="23"/>
  <c r="AA50" i="23" s="1"/>
  <c r="Y62" i="23"/>
  <c r="AA62" i="23" s="1"/>
  <c r="Y87" i="23"/>
  <c r="AA87" i="23" s="1"/>
  <c r="Y63" i="29"/>
  <c r="AA63" i="29" s="1"/>
  <c r="Y44" i="29"/>
  <c r="AA44" i="29" s="1"/>
  <c r="Y85" i="29"/>
  <c r="AA85" i="29" s="1"/>
  <c r="Y40" i="29"/>
  <c r="AA40" i="29" s="1"/>
  <c r="Y65" i="27"/>
  <c r="AA65" i="27" s="1"/>
  <c r="Y36" i="26"/>
  <c r="AA36" i="26" s="1"/>
  <c r="Y25" i="26"/>
  <c r="AA25" i="26" s="1"/>
  <c r="Y79" i="26"/>
  <c r="AA79" i="26" s="1"/>
  <c r="Y47" i="26"/>
  <c r="AA47" i="26" s="1"/>
  <c r="Y42" i="26"/>
  <c r="AA42" i="26" s="1"/>
  <c r="Y50" i="26"/>
  <c r="AA50" i="26" s="1"/>
  <c r="Y65" i="26"/>
  <c r="AA65" i="26" s="1"/>
  <c r="Y66" i="27"/>
  <c r="AA66" i="27" s="1"/>
  <c r="Y49" i="33"/>
  <c r="AA49" i="33" s="1"/>
  <c r="Y84" i="33"/>
  <c r="AA84" i="33" s="1"/>
  <c r="Y45" i="33"/>
  <c r="AA45" i="33" s="1"/>
  <c r="Y83" i="33"/>
  <c r="AA83" i="33" s="1"/>
  <c r="Y66" i="33"/>
  <c r="AA66" i="33" s="1"/>
  <c r="AA93" i="33"/>
  <c r="Y63" i="17"/>
  <c r="AA63" i="17" s="1"/>
  <c r="Y46" i="13"/>
  <c r="AA46" i="13" s="1"/>
  <c r="Y73" i="25"/>
  <c r="AA73" i="25" s="1"/>
  <c r="Y42" i="39"/>
  <c r="AA42" i="39" s="1"/>
  <c r="Y52" i="38"/>
  <c r="AA52" i="38" s="1"/>
  <c r="Y32" i="21"/>
  <c r="AA32" i="21" s="1"/>
  <c r="Y45" i="21"/>
  <c r="AA45" i="21" s="1"/>
  <c r="Y47" i="21"/>
  <c r="AA47" i="21" s="1"/>
  <c r="Y28" i="21"/>
  <c r="AA28" i="21" s="1"/>
  <c r="Y80" i="21"/>
  <c r="AA80" i="21" s="1"/>
  <c r="Y44" i="21"/>
  <c r="AA44" i="21" s="1"/>
  <c r="Y25" i="21"/>
  <c r="AA25" i="21" s="1"/>
  <c r="Y81" i="39"/>
  <c r="AA81" i="39" s="1"/>
  <c r="Y62" i="19"/>
  <c r="AA62" i="19" s="1"/>
  <c r="Y61" i="19"/>
  <c r="AA61" i="19" s="1"/>
  <c r="Y88" i="32"/>
  <c r="AA88" i="32" s="1"/>
  <c r="Y29" i="32"/>
  <c r="AA29" i="32" s="1"/>
  <c r="Y54" i="32"/>
  <c r="AA54" i="32" s="1"/>
  <c r="Y26" i="32"/>
  <c r="AA26" i="32" s="1"/>
  <c r="Y60" i="32"/>
  <c r="AA60" i="32" s="1"/>
  <c r="Y80" i="10"/>
  <c r="AA80" i="10" s="1"/>
  <c r="Y75" i="23"/>
  <c r="AA75" i="23" s="1"/>
  <c r="Y41" i="15"/>
  <c r="AA41" i="15" s="1"/>
  <c r="Y68" i="15"/>
  <c r="AA68" i="15" s="1"/>
  <c r="Y48" i="28"/>
  <c r="AA48" i="28" s="1"/>
  <c r="Y67" i="38"/>
  <c r="AA67" i="38" s="1"/>
  <c r="Y49" i="14"/>
  <c r="AA49" i="14" s="1"/>
  <c r="Y85" i="34"/>
  <c r="AA85" i="34" s="1"/>
  <c r="Y31" i="20"/>
  <c r="AA31" i="20" s="1"/>
  <c r="Y72" i="20"/>
  <c r="AA72" i="20" s="1"/>
  <c r="Y25" i="16"/>
  <c r="AA25" i="16" s="1"/>
  <c r="Y84" i="16"/>
  <c r="AA84" i="16" s="1"/>
  <c r="Y46" i="31"/>
  <c r="AA46" i="31" s="1"/>
  <c r="Y47" i="23"/>
  <c r="AA47" i="23" s="1"/>
  <c r="Y83" i="23"/>
  <c r="AA83" i="23" s="1"/>
  <c r="Y29" i="29"/>
  <c r="AA29" i="29" s="1"/>
  <c r="Y67" i="29"/>
  <c r="AA67" i="29" s="1"/>
  <c r="Y34" i="17"/>
  <c r="AA34" i="17" s="1"/>
  <c r="AA63" i="37"/>
  <c r="AA82" i="37"/>
  <c r="AA68" i="6"/>
  <c r="AA83" i="6"/>
  <c r="Y87" i="30"/>
  <c r="AA87" i="30" s="1"/>
  <c r="Y83" i="11"/>
  <c r="AA83" i="11" s="1"/>
  <c r="Y88" i="9"/>
  <c r="AA88" i="9" s="1"/>
  <c r="Y51" i="18"/>
  <c r="AA51" i="18" s="1"/>
  <c r="Y84" i="14"/>
  <c r="AA84" i="14" s="1"/>
  <c r="Y25" i="14"/>
  <c r="AA25" i="14" s="1"/>
  <c r="Y82" i="22"/>
  <c r="AA82" i="22" s="1"/>
  <c r="Y84" i="31"/>
  <c r="AA84" i="31" s="1"/>
  <c r="Y34" i="33"/>
  <c r="AA34" i="33" s="1"/>
  <c r="Y30" i="27"/>
  <c r="AA30" i="27" s="1"/>
  <c r="Y69" i="15"/>
  <c r="AA69" i="15" s="1"/>
  <c r="Y59" i="27"/>
  <c r="AA59" i="27" s="1"/>
  <c r="Y60" i="19"/>
  <c r="AA60" i="19" s="1"/>
  <c r="Y41" i="38"/>
  <c r="AA41" i="38" s="1"/>
  <c r="Y44" i="28"/>
  <c r="AA44" i="28" s="1"/>
  <c r="Y44" i="15"/>
  <c r="AA44" i="15" s="1"/>
  <c r="Y85" i="15"/>
  <c r="AA85" i="15" s="1"/>
  <c r="Y48" i="15"/>
  <c r="AA48" i="15" s="1"/>
  <c r="Y67" i="15"/>
  <c r="AA67" i="15" s="1"/>
  <c r="Y60" i="15"/>
  <c r="AA60" i="15" s="1"/>
  <c r="Y80" i="28"/>
  <c r="AA80" i="28" s="1"/>
  <c r="Y28" i="28"/>
  <c r="AA28" i="28" s="1"/>
  <c r="Y78" i="15"/>
  <c r="AA78" i="15" s="1"/>
  <c r="Y43" i="27"/>
  <c r="AA43" i="27" s="1"/>
  <c r="Y53" i="17"/>
  <c r="AA53" i="17" s="1"/>
  <c r="Y54" i="34"/>
  <c r="AA54" i="34" s="1"/>
  <c r="Y30" i="31"/>
  <c r="AA30" i="31" s="1"/>
  <c r="Y72" i="24"/>
  <c r="AA72" i="24" s="1"/>
  <c r="Y46" i="15"/>
  <c r="AA46" i="15" s="1"/>
  <c r="Y30" i="28"/>
  <c r="AA30" i="28" s="1"/>
  <c r="Y82" i="28"/>
  <c r="AA82" i="28" s="1"/>
  <c r="Y64" i="17"/>
  <c r="AA64" i="17" s="1"/>
  <c r="Y52" i="15"/>
  <c r="AA52" i="15" s="1"/>
  <c r="Y65" i="28"/>
  <c r="AA65" i="28" s="1"/>
  <c r="Y67" i="26"/>
  <c r="AA67" i="26" s="1"/>
  <c r="Y62" i="33"/>
  <c r="AA62" i="33" s="1"/>
  <c r="Y74" i="17"/>
  <c r="AA74" i="17" s="1"/>
  <c r="Y73" i="13"/>
  <c r="AA73" i="13" s="1"/>
  <c r="Y41" i="13"/>
  <c r="AA41" i="13" s="1"/>
  <c r="Y32" i="33"/>
  <c r="AA32" i="33" s="1"/>
  <c r="Y64" i="15"/>
  <c r="AA64" i="15" s="1"/>
  <c r="Y49" i="31"/>
  <c r="AA49" i="31" s="1"/>
  <c r="Y36" i="31"/>
  <c r="AA36" i="31" s="1"/>
  <c r="Y43" i="31"/>
  <c r="AA43" i="31" s="1"/>
  <c r="AA93" i="28"/>
  <c r="Y87" i="17"/>
  <c r="AA87" i="17" s="1"/>
  <c r="Y77" i="25"/>
  <c r="AA77" i="25" s="1"/>
  <c r="Y86" i="25"/>
  <c r="AA86" i="25" s="1"/>
  <c r="Y35" i="13"/>
  <c r="AA35" i="13" s="1"/>
  <c r="Y43" i="15"/>
  <c r="AA43" i="15" s="1"/>
  <c r="Y70" i="15"/>
  <c r="AA70" i="15" s="1"/>
  <c r="AA93" i="13"/>
  <c r="Y84" i="22"/>
  <c r="AA84" i="22" s="1"/>
  <c r="Y86" i="11"/>
  <c r="AA86" i="11" s="1"/>
  <c r="Y53" i="22"/>
  <c r="AA53" i="22" s="1"/>
  <c r="Y33" i="15"/>
  <c r="AA33" i="15" s="1"/>
  <c r="Y82" i="20"/>
  <c r="AA82" i="20" s="1"/>
  <c r="Y78" i="16"/>
  <c r="AA78" i="16" s="1"/>
  <c r="Y27" i="31"/>
  <c r="AA27" i="31" s="1"/>
  <c r="Y47" i="29"/>
  <c r="AA47" i="29" s="1"/>
  <c r="Y53" i="33"/>
  <c r="AA53" i="33" s="1"/>
  <c r="Y43" i="26"/>
  <c r="AA43" i="26" s="1"/>
  <c r="Y41" i="26"/>
  <c r="AA41" i="26" s="1"/>
  <c r="Y27" i="26"/>
  <c r="AA27" i="26" s="1"/>
  <c r="Y60" i="26"/>
  <c r="AA60" i="26" s="1"/>
  <c r="Y59" i="26"/>
  <c r="AA59" i="26" s="1"/>
  <c r="I22" i="7"/>
  <c r="Y64" i="27"/>
  <c r="AA64" i="27" s="1"/>
  <c r="Y63" i="33"/>
  <c r="AA63" i="33" s="1"/>
  <c r="Y44" i="33"/>
  <c r="AA44" i="33" s="1"/>
  <c r="Y86" i="33"/>
  <c r="AA86" i="33" s="1"/>
  <c r="AA93" i="19"/>
  <c r="AA78" i="34"/>
  <c r="Y88" i="18"/>
  <c r="AA88" i="18" s="1"/>
  <c r="Y45" i="22"/>
  <c r="AA45" i="22" s="1"/>
  <c r="Y44" i="22"/>
  <c r="AA44" i="22" s="1"/>
  <c r="Y41" i="22"/>
  <c r="AA41" i="22" s="1"/>
  <c r="AA85" i="25"/>
  <c r="Y72" i="36"/>
  <c r="AA72" i="36" s="1"/>
  <c r="Y77" i="29"/>
  <c r="AA77" i="29" s="1"/>
  <c r="Y29" i="26"/>
  <c r="AA29" i="26" s="1"/>
  <c r="Y74" i="26"/>
  <c r="AA74" i="26" s="1"/>
  <c r="Y51" i="26"/>
  <c r="AA51" i="26" s="1"/>
  <c r="Y68" i="26"/>
  <c r="AA68" i="26" s="1"/>
  <c r="Y40" i="26"/>
  <c r="AA40" i="26" s="1"/>
  <c r="Y64" i="26"/>
  <c r="AA64" i="26" s="1"/>
  <c r="Y62" i="26"/>
  <c r="AA62" i="26" s="1"/>
  <c r="Y61" i="26"/>
  <c r="AA61" i="26" s="1"/>
  <c r="I24" i="7"/>
  <c r="I23" i="7"/>
  <c r="Y50" i="33"/>
  <c r="AA50" i="33" s="1"/>
  <c r="Y31" i="33"/>
  <c r="AA31" i="33" s="1"/>
  <c r="Y71" i="33"/>
  <c r="AA71" i="33" s="1"/>
  <c r="Y31" i="17"/>
  <c r="AA31" i="17" s="1"/>
  <c r="Y84" i="17"/>
  <c r="AA84" i="17" s="1"/>
  <c r="Y35" i="25"/>
  <c r="AA35" i="25" s="1"/>
  <c r="Y30" i="25"/>
  <c r="AA30" i="25" s="1"/>
  <c r="Y43" i="13"/>
  <c r="AA43" i="13" s="1"/>
  <c r="Y32" i="13"/>
  <c r="AA32" i="13" s="1"/>
  <c r="Y48" i="13"/>
  <c r="AA48" i="13" s="1"/>
  <c r="AA93" i="35"/>
  <c r="Y47" i="38"/>
  <c r="AA47" i="38" s="1"/>
  <c r="Y30" i="38"/>
  <c r="AA30" i="38" s="1"/>
  <c r="Y54" i="21"/>
  <c r="AA54" i="21" s="1"/>
  <c r="Y42" i="21"/>
  <c r="AA42" i="21" s="1"/>
  <c r="Y83" i="21"/>
  <c r="AA83" i="21" s="1"/>
  <c r="Y76" i="21"/>
  <c r="AA76" i="21" s="1"/>
  <c r="Y44" i="39"/>
  <c r="AA44" i="39" s="1"/>
  <c r="Y80" i="39"/>
  <c r="AA80" i="39" s="1"/>
  <c r="Y34" i="39"/>
  <c r="AA34" i="39" s="1"/>
  <c r="Y72" i="39"/>
  <c r="AA72" i="39" s="1"/>
  <c r="Y52" i="19"/>
  <c r="AA52" i="19" s="1"/>
  <c r="Y38" i="32"/>
  <c r="AA38" i="32" s="1"/>
  <c r="Y81" i="32"/>
  <c r="AA81" i="32" s="1"/>
  <c r="Y76" i="32"/>
  <c r="AA76" i="32" s="1"/>
  <c r="Y44" i="32"/>
  <c r="AA44" i="32" s="1"/>
  <c r="Y71" i="32"/>
  <c r="AA71" i="32" s="1"/>
  <c r="Y52" i="32"/>
  <c r="AA52" i="32" s="1"/>
  <c r="Y84" i="10"/>
  <c r="AA84" i="10" s="1"/>
  <c r="Y54" i="10"/>
  <c r="AA54" i="10" s="1"/>
  <c r="Y36" i="10"/>
  <c r="AA36" i="10" s="1"/>
  <c r="Y47" i="10"/>
  <c r="AA47" i="10" s="1"/>
  <c r="Y38" i="23"/>
  <c r="AA38" i="23" s="1"/>
  <c r="Y75" i="18"/>
  <c r="AA75" i="18" s="1"/>
  <c r="Y62" i="22"/>
  <c r="AA62" i="22" s="1"/>
  <c r="Y26" i="22"/>
  <c r="AA26" i="22" s="1"/>
  <c r="Y40" i="36"/>
  <c r="AA40" i="36" s="1"/>
  <c r="Y25" i="36"/>
  <c r="AA25" i="36" s="1"/>
  <c r="Y44" i="31"/>
  <c r="AA44" i="31" s="1"/>
  <c r="Y26" i="26"/>
  <c r="AA26" i="26" s="1"/>
  <c r="Y48" i="26"/>
  <c r="AA48" i="26" s="1"/>
  <c r="I21" i="7"/>
  <c r="D6" i="41"/>
  <c r="Y47" i="27"/>
  <c r="AA47" i="27" s="1"/>
  <c r="Y73" i="33"/>
  <c r="AA73" i="33" s="1"/>
  <c r="Y25" i="33"/>
  <c r="AA25" i="33" s="1"/>
  <c r="Y69" i="33"/>
  <c r="AA69" i="33" s="1"/>
  <c r="Y65" i="17"/>
  <c r="AA65" i="17" s="1"/>
  <c r="Y59" i="15"/>
  <c r="AA59" i="15" s="1"/>
  <c r="AA74" i="37"/>
  <c r="AA93" i="25"/>
  <c r="Y86" i="38"/>
  <c r="AA86" i="38" s="1"/>
  <c r="Y67" i="19"/>
  <c r="AA67" i="19" s="1"/>
  <c r="Y43" i="22"/>
  <c r="AA43" i="22" s="1"/>
  <c r="Y48" i="22"/>
  <c r="AA48" i="22" s="1"/>
  <c r="Y65" i="22"/>
  <c r="AA65" i="22" s="1"/>
  <c r="Y72" i="34"/>
  <c r="AA72" i="34" s="1"/>
  <c r="Y77" i="34"/>
  <c r="AA77" i="34" s="1"/>
  <c r="Y63" i="36"/>
  <c r="AA63" i="36" s="1"/>
  <c r="Y44" i="16"/>
  <c r="AA44" i="16" s="1"/>
  <c r="Y71" i="16"/>
  <c r="AA71" i="16" s="1"/>
  <c r="Y83" i="16"/>
  <c r="AA83" i="16" s="1"/>
  <c r="Y50" i="16"/>
  <c r="AA50" i="16" s="1"/>
  <c r="Y52" i="31"/>
  <c r="AA52" i="31" s="1"/>
  <c r="Y50" i="31"/>
  <c r="AA50" i="31" s="1"/>
  <c r="Y25" i="31"/>
  <c r="AA25" i="31" s="1"/>
  <c r="Y74" i="31"/>
  <c r="AA74" i="31" s="1"/>
  <c r="Y40" i="23"/>
  <c r="AA40" i="23" s="1"/>
  <c r="Y59" i="23"/>
  <c r="AA59" i="23" s="1"/>
  <c r="Y70" i="23"/>
  <c r="AA70" i="23" s="1"/>
  <c r="Y69" i="29"/>
  <c r="AA69" i="29" s="1"/>
  <c r="Y31" i="29"/>
  <c r="AA31" i="29" s="1"/>
  <c r="Y45" i="29"/>
  <c r="AA45" i="29" s="1"/>
  <c r="Y85" i="26"/>
  <c r="AA85" i="26" s="1"/>
  <c r="Y78" i="25"/>
  <c r="AA78" i="25" s="1"/>
  <c r="Y31" i="27"/>
  <c r="AA31" i="27" s="1"/>
  <c r="Y74" i="19"/>
  <c r="AA74" i="19" s="1"/>
  <c r="Y41" i="21"/>
  <c r="AA41" i="21" s="1"/>
  <c r="Y47" i="32"/>
  <c r="AA47" i="32" s="1"/>
  <c r="Y66" i="39"/>
  <c r="AA66" i="39" s="1"/>
  <c r="Y46" i="38"/>
  <c r="AA46" i="38" s="1"/>
  <c r="Y51" i="21"/>
  <c r="AA51" i="21" s="1"/>
  <c r="Y36" i="39"/>
  <c r="AA36" i="39" s="1"/>
  <c r="Y50" i="38"/>
  <c r="AA50" i="38" s="1"/>
  <c r="Y72" i="38"/>
  <c r="AA72" i="38" s="1"/>
  <c r="Y73" i="38"/>
  <c r="AA73" i="38" s="1"/>
  <c r="Y54" i="38"/>
  <c r="AA54" i="38" s="1"/>
  <c r="Y39" i="38"/>
  <c r="AA39" i="38" s="1"/>
  <c r="Y31" i="38"/>
  <c r="AA31" i="38" s="1"/>
  <c r="Y74" i="38"/>
  <c r="AA74" i="38" s="1"/>
  <c r="Y82" i="21"/>
  <c r="AA82" i="21" s="1"/>
  <c r="Y27" i="21"/>
  <c r="AA27" i="21" s="1"/>
  <c r="Y46" i="21"/>
  <c r="AA46" i="21" s="1"/>
  <c r="Y29" i="21"/>
  <c r="AA29" i="21" s="1"/>
  <c r="Y38" i="21"/>
  <c r="AA38" i="21" s="1"/>
  <c r="Y33" i="21"/>
  <c r="AA33" i="21" s="1"/>
  <c r="Y69" i="21"/>
  <c r="AA69" i="21" s="1"/>
  <c r="Y88" i="21"/>
  <c r="AA88" i="21" s="1"/>
  <c r="Y46" i="39"/>
  <c r="AA46" i="39" s="1"/>
  <c r="Y75" i="39"/>
  <c r="AA75" i="39" s="1"/>
  <c r="Y71" i="39"/>
  <c r="AA71" i="39" s="1"/>
  <c r="Y30" i="39"/>
  <c r="AA30" i="39" s="1"/>
  <c r="Y39" i="39"/>
  <c r="AA39" i="39" s="1"/>
  <c r="Y47" i="39"/>
  <c r="AA47" i="39" s="1"/>
  <c r="Y87" i="19"/>
  <c r="AA87" i="19" s="1"/>
  <c r="Y48" i="19"/>
  <c r="AA48" i="19" s="1"/>
  <c r="Y81" i="19"/>
  <c r="AA81" i="19" s="1"/>
  <c r="Y69" i="19"/>
  <c r="AA69" i="19" s="1"/>
  <c r="Y59" i="19"/>
  <c r="AA59" i="19" s="1"/>
  <c r="Y86" i="19"/>
  <c r="AA86" i="19" s="1"/>
  <c r="Y77" i="19"/>
  <c r="AA77" i="19" s="1"/>
  <c r="Y84" i="19"/>
  <c r="AA84" i="19" s="1"/>
  <c r="Y45" i="19"/>
  <c r="AA45" i="19" s="1"/>
  <c r="Y41" i="19"/>
  <c r="AA41" i="19" s="1"/>
  <c r="Y72" i="19"/>
  <c r="AA72" i="19" s="1"/>
  <c r="Y85" i="19"/>
  <c r="AA85" i="19" s="1"/>
  <c r="Y47" i="19"/>
  <c r="AA47" i="19" s="1"/>
  <c r="Y33" i="19"/>
  <c r="AA33" i="19" s="1"/>
  <c r="Y84" i="32"/>
  <c r="AA84" i="32" s="1"/>
  <c r="Y37" i="32"/>
  <c r="AA37" i="32" s="1"/>
  <c r="Y79" i="32"/>
  <c r="AA79" i="32" s="1"/>
  <c r="Y32" i="32"/>
  <c r="AA32" i="32" s="1"/>
  <c r="Y28" i="32"/>
  <c r="AA28" i="32" s="1"/>
  <c r="Y43" i="32"/>
  <c r="AA43" i="32" s="1"/>
  <c r="Y74" i="10"/>
  <c r="AA74" i="10" s="1"/>
  <c r="Y38" i="10"/>
  <c r="AA38" i="10" s="1"/>
  <c r="Y42" i="10"/>
  <c r="AA42" i="10" s="1"/>
  <c r="Y82" i="10"/>
  <c r="AA82" i="10" s="1"/>
  <c r="Y33" i="10"/>
  <c r="AA33" i="10" s="1"/>
  <c r="Y61" i="10"/>
  <c r="AA61" i="10" s="1"/>
  <c r="Y32" i="23"/>
  <c r="AA32" i="23" s="1"/>
  <c r="Y43" i="23"/>
  <c r="AA43" i="23" s="1"/>
  <c r="Y29" i="23"/>
  <c r="AA29" i="23" s="1"/>
  <c r="Y51" i="23"/>
  <c r="AA51" i="23" s="1"/>
  <c r="Y53" i="29"/>
  <c r="AA53" i="29" s="1"/>
  <c r="Y34" i="29"/>
  <c r="AA34" i="29" s="1"/>
  <c r="Y31" i="22"/>
  <c r="AA31" i="22" s="1"/>
  <c r="Y35" i="22"/>
  <c r="AA35" i="22" s="1"/>
  <c r="Y87" i="38"/>
  <c r="AA87" i="38" s="1"/>
  <c r="Y30" i="15"/>
  <c r="AA30" i="15" s="1"/>
  <c r="Y52" i="28"/>
  <c r="AA52" i="28" s="1"/>
  <c r="Y32" i="28"/>
  <c r="AA32" i="28" s="1"/>
  <c r="Y70" i="28"/>
  <c r="AA70" i="28" s="1"/>
  <c r="Y34" i="27"/>
  <c r="AA34" i="27" s="1"/>
  <c r="Y54" i="33"/>
  <c r="AA54" i="33" s="1"/>
  <c r="Y51" i="28"/>
  <c r="AA51" i="28" s="1"/>
  <c r="Y35" i="28"/>
  <c r="AA35" i="28" s="1"/>
  <c r="Y75" i="38"/>
  <c r="AA75" i="38" s="1"/>
  <c r="Y74" i="22"/>
  <c r="AA74" i="22" s="1"/>
  <c r="Y27" i="22"/>
  <c r="AA27" i="22" s="1"/>
  <c r="Y50" i="22"/>
  <c r="AA50" i="22" s="1"/>
  <c r="Y68" i="22"/>
  <c r="AA68" i="22" s="1"/>
  <c r="Y82" i="15"/>
  <c r="AA82" i="15" s="1"/>
  <c r="Y83" i="28"/>
  <c r="AA83" i="28" s="1"/>
  <c r="Y25" i="28"/>
  <c r="AA25" i="28" s="1"/>
  <c r="Y29" i="28"/>
  <c r="AA29" i="28" s="1"/>
  <c r="Y31" i="28"/>
  <c r="AA31" i="28" s="1"/>
  <c r="Y38" i="27"/>
  <c r="AA38" i="27" s="1"/>
  <c r="Y38" i="17"/>
  <c r="AA38" i="17" s="1"/>
  <c r="Y25" i="17"/>
  <c r="AA25" i="17" s="1"/>
  <c r="Y42" i="17"/>
  <c r="AA42" i="17" s="1"/>
  <c r="Y36" i="17"/>
  <c r="AA36" i="17" s="1"/>
  <c r="Y43" i="17"/>
  <c r="AA43" i="17" s="1"/>
  <c r="Y72" i="17"/>
  <c r="AA72" i="17" s="1"/>
  <c r="Y43" i="25"/>
  <c r="AA43" i="25" s="1"/>
  <c r="Y47" i="25"/>
  <c r="AA47" i="25" s="1"/>
  <c r="Y49" i="25"/>
  <c r="AA49" i="25" s="1"/>
  <c r="Y76" i="25"/>
  <c r="AA76" i="25" s="1"/>
  <c r="Y83" i="25"/>
  <c r="AA83" i="25" s="1"/>
  <c r="Y33" i="25"/>
  <c r="AA33" i="25" s="1"/>
  <c r="Y64" i="25"/>
  <c r="AA64" i="25" s="1"/>
  <c r="Y69" i="25"/>
  <c r="AA69" i="25" s="1"/>
  <c r="Y48" i="25"/>
  <c r="AA48" i="25" s="1"/>
  <c r="Y82" i="25"/>
  <c r="AA82" i="25" s="1"/>
  <c r="Y79" i="25"/>
  <c r="AA79" i="25" s="1"/>
  <c r="Y62" i="25"/>
  <c r="AA62" i="25" s="1"/>
  <c r="Y31" i="13"/>
  <c r="AA31" i="13" s="1"/>
  <c r="Y62" i="13"/>
  <c r="AA62" i="13" s="1"/>
  <c r="Y25" i="13"/>
  <c r="AA25" i="13" s="1"/>
  <c r="Y71" i="13"/>
  <c r="AA71" i="13" s="1"/>
  <c r="Y49" i="13"/>
  <c r="AA49" i="13" s="1"/>
  <c r="Y36" i="13"/>
  <c r="AA36" i="13" s="1"/>
  <c r="Y51" i="13"/>
  <c r="AA51" i="13" s="1"/>
  <c r="Y59" i="13"/>
  <c r="AA59" i="13" s="1"/>
  <c r="Y34" i="13"/>
  <c r="AA34" i="13" s="1"/>
  <c r="Y79" i="13"/>
  <c r="AA79" i="13" s="1"/>
  <c r="Y40" i="13"/>
  <c r="AA40" i="13" s="1"/>
  <c r="Y66" i="13"/>
  <c r="AA66" i="13" s="1"/>
  <c r="Y47" i="13"/>
  <c r="AA47" i="13" s="1"/>
  <c r="Y81" i="13"/>
  <c r="AA81" i="13" s="1"/>
  <c r="Y28" i="13"/>
  <c r="AA28" i="13" s="1"/>
  <c r="Y77" i="13"/>
  <c r="AA77" i="13" s="1"/>
  <c r="Y76" i="13"/>
  <c r="AA76" i="13" s="1"/>
  <c r="Y40" i="25"/>
  <c r="AA40" i="25" s="1"/>
  <c r="Y81" i="27"/>
  <c r="AA81" i="27" s="1"/>
  <c r="Y46" i="25"/>
  <c r="AA46" i="25" s="1"/>
  <c r="Y73" i="32"/>
  <c r="AA73" i="32" s="1"/>
  <c r="Y82" i="39"/>
  <c r="AA82" i="39" s="1"/>
  <c r="Y81" i="38"/>
  <c r="AA81" i="38" s="1"/>
  <c r="Y25" i="38"/>
  <c r="AA25" i="38" s="1"/>
  <c r="Y84" i="38"/>
  <c r="AA84" i="38" s="1"/>
  <c r="Y34" i="38"/>
  <c r="AA34" i="38" s="1"/>
  <c r="Y37" i="38"/>
  <c r="AA37" i="38" s="1"/>
  <c r="Y81" i="21"/>
  <c r="AA81" i="21" s="1"/>
  <c r="Y61" i="21"/>
  <c r="AA61" i="21" s="1"/>
  <c r="Y59" i="21"/>
  <c r="AA59" i="21" s="1"/>
  <c r="Y50" i="21"/>
  <c r="AA50" i="21" s="1"/>
  <c r="Y60" i="21"/>
  <c r="AA60" i="21" s="1"/>
  <c r="Y34" i="21"/>
  <c r="AA34" i="21" s="1"/>
  <c r="Y52" i="39"/>
  <c r="AA52" i="39" s="1"/>
  <c r="Y70" i="39"/>
  <c r="AA70" i="39" s="1"/>
  <c r="Y28" i="39"/>
  <c r="AA28" i="39" s="1"/>
  <c r="Y84" i="39"/>
  <c r="AA84" i="39" s="1"/>
  <c r="Y79" i="39"/>
  <c r="AA79" i="39" s="1"/>
  <c r="Y67" i="39"/>
  <c r="AA67" i="39" s="1"/>
  <c r="Y49" i="39"/>
  <c r="AA49" i="39" s="1"/>
  <c r="Y46" i="19"/>
  <c r="AA46" i="19" s="1"/>
  <c r="Y27" i="19"/>
  <c r="AA27" i="19" s="1"/>
  <c r="Y64" i="19"/>
  <c r="AA64" i="19" s="1"/>
  <c r="Y34" i="19"/>
  <c r="AA34" i="19" s="1"/>
  <c r="Y34" i="32"/>
  <c r="AA34" i="32" s="1"/>
  <c r="Y46" i="32"/>
  <c r="AA46" i="32" s="1"/>
  <c r="Y30" i="32"/>
  <c r="AA30" i="32" s="1"/>
  <c r="Y72" i="32"/>
  <c r="AA72" i="32" s="1"/>
  <c r="Y35" i="32"/>
  <c r="AA35" i="32" s="1"/>
  <c r="Y62" i="10"/>
  <c r="AA62" i="10" s="1"/>
  <c r="Y45" i="10"/>
  <c r="AA45" i="10" s="1"/>
  <c r="Y60" i="10"/>
  <c r="AA60" i="10" s="1"/>
  <c r="Y63" i="10"/>
  <c r="AA63" i="10" s="1"/>
  <c r="Y31" i="10"/>
  <c r="AA31" i="10" s="1"/>
  <c r="Y76" i="10"/>
  <c r="AA76" i="10" s="1"/>
  <c r="Y77" i="23"/>
  <c r="AA77" i="23" s="1"/>
  <c r="Y42" i="23"/>
  <c r="AA42" i="23" s="1"/>
  <c r="Y76" i="23"/>
  <c r="AA76" i="23" s="1"/>
  <c r="Y53" i="23"/>
  <c r="AA53" i="23" s="1"/>
  <c r="Y54" i="23"/>
  <c r="AA54" i="23" s="1"/>
  <c r="Y59" i="29"/>
  <c r="AA59" i="29" s="1"/>
  <c r="Y34" i="22"/>
  <c r="AA34" i="22" s="1"/>
  <c r="Y68" i="19"/>
  <c r="AA68" i="19" s="1"/>
  <c r="Y84" i="28"/>
  <c r="AA84" i="28" s="1"/>
  <c r="Y40" i="15"/>
  <c r="AA40" i="15" s="1"/>
  <c r="Y38" i="28"/>
  <c r="AA38" i="28" s="1"/>
  <c r="Y87" i="28"/>
  <c r="AA87" i="28" s="1"/>
  <c r="Y54" i="26"/>
  <c r="AA54" i="26" s="1"/>
  <c r="Y82" i="33"/>
  <c r="AA82" i="33" s="1"/>
  <c r="Y68" i="17"/>
  <c r="AA68" i="17" s="1"/>
  <c r="Y32" i="15"/>
  <c r="AA32" i="15" s="1"/>
  <c r="Y29" i="22"/>
  <c r="AA29" i="22" s="1"/>
  <c r="Y53" i="39"/>
  <c r="AA53" i="39" s="1"/>
  <c r="Y63" i="22"/>
  <c r="AA63" i="22" s="1"/>
  <c r="Y40" i="22"/>
  <c r="AA40" i="22" s="1"/>
  <c r="Y72" i="22"/>
  <c r="AA72" i="22" s="1"/>
  <c r="Y77" i="15"/>
  <c r="AA77" i="15" s="1"/>
  <c r="Y80" i="33"/>
  <c r="AA80" i="33" s="1"/>
  <c r="Y59" i="28"/>
  <c r="AA59" i="28" s="1"/>
  <c r="Y77" i="28"/>
  <c r="AA77" i="28" s="1"/>
  <c r="Y74" i="28"/>
  <c r="AA74" i="28" s="1"/>
  <c r="Y81" i="28"/>
  <c r="AA81" i="28" s="1"/>
  <c r="Y39" i="22"/>
  <c r="AA39" i="22" s="1"/>
  <c r="Y71" i="31"/>
  <c r="AA71" i="31" s="1"/>
  <c r="Y49" i="32"/>
  <c r="AA49" i="32" s="1"/>
  <c r="Y88" i="39"/>
  <c r="AA88" i="39" s="1"/>
  <c r="Y78" i="17"/>
  <c r="AA78" i="17" s="1"/>
  <c r="Y32" i="27"/>
  <c r="AA32" i="27" s="1"/>
  <c r="Y50" i="17"/>
  <c r="AA50" i="17" s="1"/>
  <c r="Y37" i="17"/>
  <c r="AA37" i="17" s="1"/>
  <c r="Y78" i="13"/>
  <c r="AA78" i="13" s="1"/>
  <c r="Y43" i="10"/>
  <c r="AA43" i="10" s="1"/>
  <c r="Y50" i="19"/>
  <c r="AA50" i="19" s="1"/>
  <c r="Y70" i="19"/>
  <c r="AA70" i="19" s="1"/>
  <c r="Y33" i="32"/>
  <c r="AA33" i="32" s="1"/>
  <c r="Y74" i="32"/>
  <c r="AA74" i="32" s="1"/>
  <c r="Y67" i="32"/>
  <c r="AA67" i="32" s="1"/>
  <c r="Y85" i="10"/>
  <c r="AA85" i="10" s="1"/>
  <c r="Y29" i="10"/>
  <c r="AA29" i="10" s="1"/>
  <c r="Y81" i="23"/>
  <c r="AA81" i="23" s="1"/>
  <c r="Y52" i="23"/>
  <c r="AA52" i="23" s="1"/>
  <c r="AA68" i="37"/>
  <c r="AA87" i="15"/>
  <c r="AA75" i="35"/>
  <c r="AA67" i="37"/>
  <c r="Y64" i="22"/>
  <c r="AA64" i="22" s="1"/>
  <c r="Y36" i="22"/>
  <c r="AA36" i="22" s="1"/>
  <c r="Y66" i="22"/>
  <c r="AA66" i="22" s="1"/>
  <c r="Y79" i="22"/>
  <c r="AA79" i="22" s="1"/>
  <c r="Y46" i="20"/>
  <c r="AA46" i="20" s="1"/>
  <c r="Y74" i="16"/>
  <c r="AA74" i="16" s="1"/>
  <c r="Y73" i="16"/>
  <c r="AA73" i="16" s="1"/>
  <c r="Y45" i="31"/>
  <c r="AA45" i="31" s="1"/>
  <c r="Y78" i="31"/>
  <c r="AA78" i="31" s="1"/>
  <c r="Y61" i="23"/>
  <c r="AA61" i="23" s="1"/>
  <c r="Y88" i="23"/>
  <c r="AA88" i="23" s="1"/>
  <c r="Y51" i="29"/>
  <c r="AA51" i="29" s="1"/>
  <c r="Y61" i="29"/>
  <c r="AA61" i="29" s="1"/>
  <c r="Y36" i="29"/>
  <c r="AA36" i="29" s="1"/>
  <c r="Y86" i="29"/>
  <c r="AA86" i="29" s="1"/>
  <c r="Y35" i="29"/>
  <c r="AA35" i="29" s="1"/>
  <c r="Y29" i="27"/>
  <c r="AA29" i="27" s="1"/>
  <c r="Y28" i="33"/>
  <c r="AA28" i="33" s="1"/>
  <c r="Y28" i="17"/>
  <c r="AA28" i="17" s="1"/>
  <c r="Y83" i="19"/>
  <c r="AA83" i="19" s="1"/>
  <c r="Y70" i="22"/>
  <c r="AA70" i="22" s="1"/>
  <c r="Y54" i="18"/>
  <c r="AA54" i="18" s="1"/>
  <c r="Y32" i="26"/>
  <c r="AA32" i="26" s="1"/>
  <c r="Y48" i="27"/>
  <c r="AA48" i="27" s="1"/>
  <c r="Y40" i="27"/>
  <c r="AA40" i="27" s="1"/>
  <c r="Y42" i="33"/>
  <c r="AA42" i="33" s="1"/>
  <c r="Y71" i="17"/>
  <c r="AA71" i="17" s="1"/>
  <c r="Y65" i="25"/>
  <c r="AA65" i="25" s="1"/>
  <c r="Y42" i="13"/>
  <c r="AA42" i="13" s="1"/>
  <c r="Y33" i="13"/>
  <c r="AA33" i="13" s="1"/>
  <c r="AA83" i="37"/>
  <c r="AA80" i="29"/>
  <c r="AA78" i="22"/>
  <c r="Y54" i="11"/>
  <c r="AA54" i="11" s="1"/>
  <c r="Y64" i="11"/>
  <c r="AA64" i="11" s="1"/>
  <c r="Y73" i="11"/>
  <c r="AA73" i="11" s="1"/>
  <c r="Y76" i="11"/>
  <c r="AA76" i="11" s="1"/>
  <c r="Y85" i="9"/>
  <c r="AA85" i="9" s="1"/>
  <c r="Y45" i="18"/>
  <c r="AA45" i="18" s="1"/>
  <c r="Y61" i="18"/>
  <c r="AA61" i="18" s="1"/>
  <c r="Y61" i="38"/>
  <c r="AA61" i="38" s="1"/>
  <c r="Y40" i="38"/>
  <c r="AA40" i="38" s="1"/>
  <c r="Y64" i="38"/>
  <c r="AA64" i="38" s="1"/>
  <c r="Y71" i="19"/>
  <c r="AA71" i="19" s="1"/>
  <c r="Y48" i="10"/>
  <c r="AA48" i="10" s="1"/>
  <c r="Y29" i="14"/>
  <c r="AA29" i="14" s="1"/>
  <c r="Y82" i="14"/>
  <c r="AA82" i="14" s="1"/>
  <c r="Y87" i="22"/>
  <c r="AA87" i="22" s="1"/>
  <c r="Y88" i="22"/>
  <c r="AA88" i="22" s="1"/>
  <c r="Y73" i="22"/>
  <c r="AA73" i="22" s="1"/>
  <c r="Y33" i="22"/>
  <c r="AA33" i="22" s="1"/>
  <c r="Y67" i="22"/>
  <c r="AA67" i="22" s="1"/>
  <c r="Y46" i="22"/>
  <c r="AA46" i="22" s="1"/>
  <c r="Y52" i="22"/>
  <c r="AA52" i="22" s="1"/>
  <c r="Y38" i="15"/>
  <c r="AA38" i="15" s="1"/>
  <c r="Y82" i="16"/>
  <c r="AA82" i="16" s="1"/>
  <c r="Y33" i="29"/>
  <c r="AA33" i="29" s="1"/>
  <c r="Y39" i="33"/>
  <c r="AA39" i="33" s="1"/>
  <c r="Y41" i="17"/>
  <c r="AA41" i="17" s="1"/>
  <c r="Y61" i="27"/>
  <c r="AA61" i="27" s="1"/>
  <c r="Y25" i="27"/>
  <c r="AA25" i="27" s="1"/>
  <c r="Y63" i="27"/>
  <c r="AA63" i="27" s="1"/>
  <c r="Y62" i="38"/>
  <c r="AA62" i="38" s="1"/>
  <c r="Y71" i="38"/>
  <c r="AA71" i="38" s="1"/>
  <c r="Y87" i="10"/>
  <c r="AA87" i="10" s="1"/>
  <c r="Y43" i="14"/>
  <c r="AA43" i="14" s="1"/>
  <c r="Y52" i="14"/>
  <c r="AA52" i="14" s="1"/>
  <c r="Y69" i="14"/>
  <c r="AA69" i="14" s="1"/>
  <c r="Y61" i="22"/>
  <c r="AA61" i="22" s="1"/>
  <c r="Y42" i="22"/>
  <c r="AA42" i="22" s="1"/>
  <c r="Y39" i="34"/>
  <c r="AA39" i="34" s="1"/>
  <c r="Y28" i="34"/>
  <c r="AA28" i="34" s="1"/>
  <c r="Y30" i="34"/>
  <c r="AA30" i="34" s="1"/>
  <c r="Y52" i="36"/>
  <c r="AA52" i="36" s="1"/>
  <c r="Y49" i="16"/>
  <c r="AA49" i="16" s="1"/>
  <c r="Y34" i="31"/>
  <c r="AA34" i="31" s="1"/>
  <c r="Y53" i="31"/>
  <c r="AA53" i="31" s="1"/>
  <c r="Y73" i="31"/>
  <c r="AA73" i="31" s="1"/>
  <c r="Y88" i="31"/>
  <c r="AA88" i="31" s="1"/>
  <c r="Y37" i="23"/>
  <c r="AA37" i="23" s="1"/>
  <c r="Y49" i="29"/>
  <c r="AA49" i="29" s="1"/>
  <c r="Y60" i="29"/>
  <c r="AA60" i="29" s="1"/>
  <c r="Y64" i="29"/>
  <c r="AA64" i="29" s="1"/>
  <c r="Y48" i="29"/>
  <c r="AA48" i="29" s="1"/>
  <c r="Y46" i="29"/>
  <c r="AA46" i="29" s="1"/>
  <c r="Y88" i="29"/>
  <c r="AA88" i="29" s="1"/>
  <c r="Y67" i="27"/>
  <c r="AA67" i="27" s="1"/>
  <c r="Y71" i="26"/>
  <c r="AA71" i="26" s="1"/>
  <c r="Y35" i="38"/>
  <c r="AA35" i="38" s="1"/>
  <c r="Y36" i="38"/>
  <c r="AA36" i="38" s="1"/>
  <c r="Y48" i="38"/>
  <c r="AA48" i="38" s="1"/>
  <c r="Y45" i="38"/>
  <c r="AA45" i="38" s="1"/>
  <c r="Y53" i="38"/>
  <c r="AA53" i="38" s="1"/>
  <c r="Y68" i="38"/>
  <c r="AA68" i="38" s="1"/>
  <c r="Y48" i="21"/>
  <c r="AA48" i="21" s="1"/>
  <c r="Y84" i="21"/>
  <c r="AA84" i="21" s="1"/>
  <c r="Y52" i="21"/>
  <c r="AA52" i="21" s="1"/>
  <c r="Y85" i="21"/>
  <c r="AA85" i="21" s="1"/>
  <c r="Y53" i="21"/>
  <c r="AA53" i="21" s="1"/>
  <c r="Y68" i="21"/>
  <c r="AA68" i="21" s="1"/>
  <c r="Y35" i="21"/>
  <c r="AA35" i="21" s="1"/>
  <c r="Y62" i="21"/>
  <c r="AA62" i="21" s="1"/>
  <c r="Y37" i="39"/>
  <c r="AA37" i="39" s="1"/>
  <c r="Y83" i="39"/>
  <c r="AA83" i="39" s="1"/>
  <c r="Y40" i="39"/>
  <c r="AA40" i="39" s="1"/>
  <c r="Y87" i="39"/>
  <c r="AA87" i="39" s="1"/>
  <c r="Y64" i="39"/>
  <c r="AA64" i="39" s="1"/>
  <c r="Y51" i="39"/>
  <c r="AA51" i="39" s="1"/>
  <c r="Y33" i="39"/>
  <c r="AA33" i="39" s="1"/>
  <c r="Y27" i="39"/>
  <c r="AA27" i="39" s="1"/>
  <c r="Y25" i="39"/>
  <c r="AA25" i="39" s="1"/>
  <c r="Y62" i="39"/>
  <c r="AA62" i="39" s="1"/>
  <c r="Y63" i="19"/>
  <c r="AA63" i="19" s="1"/>
  <c r="Y29" i="19"/>
  <c r="AA29" i="19" s="1"/>
  <c r="Y65" i="19"/>
  <c r="AA65" i="19" s="1"/>
  <c r="Y79" i="19"/>
  <c r="AA79" i="19" s="1"/>
  <c r="Y25" i="19"/>
  <c r="AA25" i="19" s="1"/>
  <c r="Y39" i="19"/>
  <c r="AA39" i="19" s="1"/>
  <c r="Y30" i="19"/>
  <c r="AA30" i="19" s="1"/>
  <c r="Y37" i="19"/>
  <c r="AA37" i="19" s="1"/>
  <c r="Y82" i="19"/>
  <c r="AA82" i="19" s="1"/>
  <c r="Y31" i="19"/>
  <c r="AA31" i="19" s="1"/>
  <c r="Y26" i="19"/>
  <c r="AA26" i="19" s="1"/>
  <c r="Y49" i="19"/>
  <c r="AA49" i="19" s="1"/>
  <c r="Y35" i="19"/>
  <c r="AA35" i="19" s="1"/>
  <c r="Y36" i="32"/>
  <c r="AA36" i="32" s="1"/>
  <c r="Y86" i="32"/>
  <c r="AA86" i="32" s="1"/>
  <c r="Y75" i="32"/>
  <c r="AA75" i="32" s="1"/>
  <c r="Y83" i="32"/>
  <c r="AA83" i="32" s="1"/>
  <c r="Y42" i="32"/>
  <c r="AA42" i="32" s="1"/>
  <c r="Y27" i="32"/>
  <c r="AA27" i="32" s="1"/>
  <c r="AA85" i="32"/>
  <c r="Y53" i="32"/>
  <c r="AA53" i="32" s="1"/>
  <c r="Y78" i="32"/>
  <c r="AA78" i="32" s="1"/>
  <c r="Y40" i="32"/>
  <c r="AA40" i="32" s="1"/>
  <c r="Y50" i="10"/>
  <c r="AA50" i="10" s="1"/>
  <c r="Y65" i="10"/>
  <c r="AA65" i="10" s="1"/>
  <c r="Y71" i="10"/>
  <c r="AA71" i="10" s="1"/>
  <c r="Y75" i="10"/>
  <c r="AA75" i="10" s="1"/>
  <c r="Y78" i="10"/>
  <c r="AA78" i="10" s="1"/>
  <c r="Y53" i="10"/>
  <c r="AA53" i="10" s="1"/>
  <c r="Y77" i="10"/>
  <c r="AA77" i="10" s="1"/>
  <c r="Y68" i="10"/>
  <c r="AA68" i="10" s="1"/>
  <c r="Y28" i="10"/>
  <c r="AA28" i="10" s="1"/>
  <c r="Y35" i="10"/>
  <c r="AA35" i="10" s="1"/>
  <c r="Y41" i="10"/>
  <c r="AA41" i="10" s="1"/>
  <c r="Y59" i="10"/>
  <c r="AA59" i="10" s="1"/>
  <c r="Y36" i="23"/>
  <c r="AA36" i="23" s="1"/>
  <c r="Y74" i="23"/>
  <c r="AA74" i="23" s="1"/>
  <c r="Y35" i="23"/>
  <c r="AA35" i="23" s="1"/>
  <c r="Y86" i="23"/>
  <c r="AA86" i="23" s="1"/>
  <c r="Y26" i="23"/>
  <c r="AA26" i="23" s="1"/>
  <c r="Y71" i="23"/>
  <c r="AA71" i="23" s="1"/>
  <c r="Y82" i="23"/>
  <c r="AA82" i="23" s="1"/>
  <c r="Y64" i="23"/>
  <c r="AA64" i="23" s="1"/>
  <c r="Y46" i="23"/>
  <c r="AA46" i="23" s="1"/>
  <c r="Y78" i="23"/>
  <c r="AA78" i="23" s="1"/>
  <c r="Y32" i="29"/>
  <c r="AA32" i="29" s="1"/>
  <c r="Y82" i="29"/>
  <c r="AA82" i="29" s="1"/>
  <c r="Y84" i="29"/>
  <c r="AA84" i="29" s="1"/>
  <c r="Y80" i="15"/>
  <c r="AA80" i="15" s="1"/>
  <c r="Y78" i="38"/>
  <c r="AA78" i="38" s="1"/>
  <c r="Y42" i="29"/>
  <c r="AA42" i="29" s="1"/>
  <c r="Y81" i="29"/>
  <c r="AA81" i="29" s="1"/>
  <c r="Y41" i="39"/>
  <c r="AA41" i="39" s="1"/>
  <c r="Y45" i="13"/>
  <c r="AA45" i="13" s="1"/>
  <c r="Y81" i="10"/>
  <c r="AA81" i="10" s="1"/>
  <c r="Y85" i="38"/>
  <c r="AA85" i="38" s="1"/>
  <c r="Y51" i="38"/>
  <c r="AA51" i="38" s="1"/>
  <c r="AA66" i="32"/>
  <c r="Y62" i="14"/>
  <c r="AA62" i="14" s="1"/>
  <c r="Y77" i="30"/>
  <c r="AA77" i="30" s="1"/>
  <c r="Y60" i="18"/>
  <c r="AA60" i="18" s="1"/>
  <c r="Y76" i="18"/>
  <c r="AA76" i="18" s="1"/>
  <c r="Y88" i="38"/>
  <c r="AA88" i="38" s="1"/>
  <c r="Y70" i="38"/>
  <c r="AA70" i="38" s="1"/>
  <c r="Y69" i="38"/>
  <c r="AA69" i="38" s="1"/>
  <c r="Y26" i="38"/>
  <c r="AA26" i="38" s="1"/>
  <c r="Y54" i="22"/>
  <c r="AA54" i="22" s="1"/>
  <c r="Y25" i="22"/>
  <c r="AA25" i="22" s="1"/>
  <c r="Y30" i="22"/>
  <c r="AA30" i="22" s="1"/>
  <c r="Y59" i="22"/>
  <c r="AA59" i="22" s="1"/>
  <c r="Y27" i="34"/>
  <c r="AA27" i="34" s="1"/>
  <c r="Y33" i="20"/>
  <c r="AA33" i="20" s="1"/>
  <c r="Y49" i="20"/>
  <c r="AA49" i="20" s="1"/>
  <c r="Y28" i="36"/>
  <c r="AA28" i="36" s="1"/>
  <c r="Y81" i="16"/>
  <c r="AA81" i="16" s="1"/>
  <c r="Y63" i="31"/>
  <c r="AA63" i="31" s="1"/>
  <c r="Y76" i="31"/>
  <c r="AA76" i="31" s="1"/>
  <c r="Y77" i="31"/>
  <c r="AA77" i="31" s="1"/>
  <c r="Y65" i="29"/>
  <c r="AA65" i="29" s="1"/>
  <c r="Y78" i="29"/>
  <c r="AA78" i="29" s="1"/>
  <c r="Y83" i="29"/>
  <c r="AA83" i="29" s="1"/>
  <c r="Y44" i="17"/>
  <c r="AA44" i="17" s="1"/>
  <c r="Y39" i="13"/>
  <c r="AA39" i="13" s="1"/>
  <c r="Y54" i="13"/>
  <c r="AA54" i="13" s="1"/>
  <c r="Y53" i="13"/>
  <c r="AA53" i="13" s="1"/>
  <c r="Y67" i="13"/>
  <c r="AA67" i="13" s="1"/>
  <c r="Y36" i="33"/>
  <c r="AA36" i="33" s="1"/>
  <c r="Y43" i="33"/>
  <c r="AA43" i="33" s="1"/>
  <c r="Y71" i="27"/>
  <c r="AA71" i="27" s="1"/>
  <c r="AA77" i="39"/>
  <c r="Y82" i="11"/>
  <c r="AA82" i="11" s="1"/>
  <c r="Y69" i="18"/>
  <c r="AA69" i="18" s="1"/>
  <c r="Y71" i="18"/>
  <c r="AA71" i="18" s="1"/>
  <c r="Y44" i="18"/>
  <c r="AA44" i="18" s="1"/>
  <c r="Y80" i="38"/>
  <c r="AA80" i="38" s="1"/>
  <c r="Y76" i="38"/>
  <c r="AA76" i="38" s="1"/>
  <c r="Y78" i="14"/>
  <c r="AA78" i="14" s="1"/>
  <c r="Y51" i="14"/>
  <c r="AA51" i="14" s="1"/>
  <c r="Y28" i="22"/>
  <c r="AA28" i="22" s="1"/>
  <c r="Y88" i="34"/>
  <c r="AA88" i="34" s="1"/>
  <c r="Y80" i="34"/>
  <c r="AA80" i="34" s="1"/>
  <c r="Y64" i="34"/>
  <c r="AA64" i="34" s="1"/>
  <c r="Y76" i="20"/>
  <c r="AA76" i="20" s="1"/>
  <c r="Y88" i="16"/>
  <c r="AA88" i="16" s="1"/>
  <c r="Y37" i="31"/>
  <c r="AA37" i="31" s="1"/>
  <c r="Y67" i="31"/>
  <c r="AA67" i="31" s="1"/>
  <c r="Y69" i="31"/>
  <c r="AA69" i="31" s="1"/>
  <c r="Y72" i="29"/>
  <c r="AA72" i="29" s="1"/>
  <c r="Y62" i="29"/>
  <c r="AA62" i="29" s="1"/>
  <c r="Y27" i="29"/>
  <c r="AA27" i="29" s="1"/>
  <c r="Y70" i="29"/>
  <c r="AA70" i="29" s="1"/>
  <c r="Y76" i="26"/>
  <c r="AA76" i="26" s="1"/>
  <c r="Y78" i="19"/>
  <c r="AA78" i="19" s="1"/>
  <c r="AA86" i="21"/>
  <c r="AA86" i="22"/>
  <c r="AA93" i="21"/>
  <c r="Y65" i="11"/>
  <c r="AA65" i="11" s="1"/>
  <c r="Y60" i="11"/>
  <c r="AA60" i="11" s="1"/>
  <c r="Y78" i="18"/>
  <c r="AA78" i="18" s="1"/>
  <c r="Y67" i="18"/>
  <c r="AA67" i="18" s="1"/>
  <c r="Y80" i="18"/>
  <c r="AA80" i="18" s="1"/>
  <c r="Y73" i="18"/>
  <c r="AA73" i="18" s="1"/>
  <c r="Y59" i="14"/>
  <c r="AA59" i="14" s="1"/>
  <c r="Y78" i="36"/>
  <c r="AA78" i="36" s="1"/>
  <c r="Y68" i="16"/>
  <c r="AA68" i="16" s="1"/>
  <c r="Y65" i="16"/>
  <c r="AA65" i="16" s="1"/>
  <c r="Y65" i="31"/>
  <c r="AA65" i="31" s="1"/>
  <c r="Y65" i="21"/>
  <c r="AA65" i="21" s="1"/>
  <c r="Y64" i="21"/>
  <c r="AA64" i="21" s="1"/>
  <c r="Y39" i="10"/>
  <c r="AA39" i="10" s="1"/>
  <c r="G14" i="1"/>
  <c r="H19" i="7" s="1"/>
  <c r="Y73" i="14"/>
  <c r="AA73" i="14" s="1"/>
  <c r="Y66" i="14"/>
  <c r="AA66" i="14" s="1"/>
  <c r="Y87" i="9"/>
  <c r="AA87" i="9" s="1"/>
  <c r="Y29" i="36"/>
  <c r="AA29" i="36" s="1"/>
  <c r="Y87" i="16"/>
  <c r="AA87" i="16" s="1"/>
  <c r="Y81" i="31"/>
  <c r="AA81" i="31" s="1"/>
  <c r="Y75" i="26"/>
  <c r="AA75" i="26" s="1"/>
  <c r="Y88" i="13"/>
  <c r="AA88" i="13" s="1"/>
  <c r="Y83" i="27"/>
  <c r="AA83" i="27" s="1"/>
  <c r="Y84" i="18"/>
  <c r="AA84" i="18" s="1"/>
  <c r="Y49" i="26"/>
  <c r="AA49" i="26" s="1"/>
  <c r="E24" i="1"/>
  <c r="F24" i="1" s="1"/>
  <c r="G24" i="1" s="1"/>
  <c r="H29" i="7" s="1"/>
  <c r="I29" i="7" s="1"/>
  <c r="E37" i="1"/>
  <c r="F37" i="1" s="1"/>
  <c r="G37" i="1" s="1"/>
  <c r="H42" i="7" s="1"/>
  <c r="I42" i="7" s="1"/>
  <c r="E27" i="1"/>
  <c r="F27" i="1" s="1"/>
  <c r="G27" i="1" s="1"/>
  <c r="H32" i="7" s="1"/>
  <c r="I32" i="7" s="1"/>
  <c r="E21" i="1"/>
  <c r="F21" i="1" s="1"/>
  <c r="G21" i="1" s="1"/>
  <c r="H26" i="7" s="1"/>
  <c r="D8" i="41" s="1"/>
  <c r="E36" i="1"/>
  <c r="F36" i="1" s="1"/>
  <c r="G36" i="1" s="1"/>
  <c r="H41" i="7" s="1"/>
  <c r="I41" i="7" s="1"/>
  <c r="Y52" i="27"/>
  <c r="AA52" i="27" s="1"/>
  <c r="Y88" i="33"/>
  <c r="AA88" i="33" s="1"/>
  <c r="Y52" i="13"/>
  <c r="AA52" i="13" s="1"/>
  <c r="Y87" i="14"/>
  <c r="AA87" i="14" s="1"/>
  <c r="Y53" i="26"/>
  <c r="AA53" i="26" s="1"/>
  <c r="Y78" i="27"/>
  <c r="AA78" i="27" s="1"/>
  <c r="Y75" i="13"/>
  <c r="AA75" i="13" s="1"/>
  <c r="AA77" i="22"/>
  <c r="Y77" i="11"/>
  <c r="AA77" i="11" s="1"/>
  <c r="Y87" i="11"/>
  <c r="AA87" i="11" s="1"/>
  <c r="Y84" i="11"/>
  <c r="AA84" i="11" s="1"/>
  <c r="Y59" i="11"/>
  <c r="AA59" i="11" s="1"/>
  <c r="Y74" i="11"/>
  <c r="AA74" i="11" s="1"/>
  <c r="Y74" i="18"/>
  <c r="AA74" i="18" s="1"/>
  <c r="Y77" i="18"/>
  <c r="AA77" i="18" s="1"/>
  <c r="Y81" i="18"/>
  <c r="AA81" i="18" s="1"/>
  <c r="Y64" i="14"/>
  <c r="AA64" i="14" s="1"/>
  <c r="Y67" i="14"/>
  <c r="AA67" i="14" s="1"/>
  <c r="Y80" i="14"/>
  <c r="AA80" i="14" s="1"/>
  <c r="Y83" i="34"/>
  <c r="AA83" i="34" s="1"/>
  <c r="Y76" i="16"/>
  <c r="AA76" i="16" s="1"/>
  <c r="Y80" i="16"/>
  <c r="AA80" i="16" s="1"/>
  <c r="E22" i="1"/>
  <c r="F22" i="1" s="1"/>
  <c r="G22" i="1" s="1"/>
  <c r="H27" i="7" s="1"/>
  <c r="D9" i="41" s="1"/>
  <c r="E39" i="1"/>
  <c r="F39" i="1" s="1"/>
  <c r="G39" i="1" s="1"/>
  <c r="H44" i="7" s="1"/>
  <c r="I44" i="7" s="1"/>
  <c r="E28" i="1"/>
  <c r="F28" i="1" s="1"/>
  <c r="G28" i="1" s="1"/>
  <c r="H33" i="7" s="1"/>
  <c r="I33" i="7" s="1"/>
  <c r="E30" i="1"/>
  <c r="F30" i="1" s="1"/>
  <c r="G30" i="1" s="1"/>
  <c r="H35" i="7" s="1"/>
  <c r="I35" i="7" s="1"/>
  <c r="E31" i="1"/>
  <c r="F31" i="1" s="1"/>
  <c r="G31" i="1" s="1"/>
  <c r="H36" i="7" s="1"/>
  <c r="I36" i="7" s="1"/>
  <c r="E20" i="1"/>
  <c r="F20" i="1" s="1"/>
  <c r="G20" i="1" s="1"/>
  <c r="H25" i="7" s="1"/>
  <c r="D7" i="41" s="1"/>
  <c r="Y76" i="33"/>
  <c r="AA76" i="33" s="1"/>
  <c r="Y80" i="17"/>
  <c r="AA80" i="17" s="1"/>
  <c r="Y80" i="13"/>
  <c r="AA80" i="13" s="1"/>
  <c r="Y68" i="13"/>
  <c r="AA68" i="13" s="1"/>
  <c r="Y70" i="13"/>
  <c r="AA70" i="13" s="1"/>
  <c r="Y63" i="13"/>
  <c r="AA63" i="13" s="1"/>
  <c r="Y83" i="13"/>
  <c r="AA83" i="13" s="1"/>
  <c r="Y60" i="13"/>
  <c r="AA60" i="13" s="1"/>
  <c r="Y72" i="27"/>
  <c r="AA72" i="27" s="1"/>
  <c r="Y61" i="11"/>
  <c r="AA61" i="11" s="1"/>
  <c r="Y63" i="14"/>
  <c r="AA63" i="14" s="1"/>
  <c r="Y75" i="14"/>
  <c r="AA75" i="14" s="1"/>
  <c r="Y81" i="14"/>
  <c r="AA81" i="14" s="1"/>
  <c r="Y59" i="16"/>
  <c r="AA59" i="16" s="1"/>
  <c r="Y61" i="16"/>
  <c r="AA61" i="16" s="1"/>
  <c r="Y75" i="16"/>
  <c r="AA75" i="16" s="1"/>
  <c r="E41" i="1"/>
  <c r="F41" i="1" s="1"/>
  <c r="G41" i="1" s="1"/>
  <c r="H46" i="7" s="1"/>
  <c r="I46" i="7" s="1"/>
  <c r="G43" i="1"/>
  <c r="E32" i="1"/>
  <c r="F32" i="1" s="1"/>
  <c r="G32" i="1" s="1"/>
  <c r="H37" i="7" s="1"/>
  <c r="I37" i="7" s="1"/>
  <c r="E33" i="1"/>
  <c r="F33" i="1" s="1"/>
  <c r="G33" i="1" s="1"/>
  <c r="H38" i="7" s="1"/>
  <c r="I38" i="7" s="1"/>
  <c r="Y86" i="13"/>
  <c r="AA86" i="13" s="1"/>
  <c r="Y74" i="13"/>
  <c r="AA74" i="13" s="1"/>
  <c r="Y85" i="13"/>
  <c r="AA85" i="13" s="1"/>
  <c r="AA74" i="29"/>
  <c r="AA79" i="31"/>
  <c r="AA86" i="14"/>
  <c r="Y81" i="11"/>
  <c r="AA81" i="11" s="1"/>
  <c r="Y66" i="18"/>
  <c r="AA66" i="18" s="1"/>
  <c r="Y72" i="14"/>
  <c r="AA72" i="14" s="1"/>
  <c r="Y83" i="14"/>
  <c r="AA83" i="14" s="1"/>
  <c r="Y60" i="22"/>
  <c r="AA60" i="22" s="1"/>
  <c r="Y80" i="22"/>
  <c r="AA80" i="22" s="1"/>
  <c r="Y77" i="16"/>
  <c r="AA77" i="16" s="1"/>
  <c r="Y72" i="16"/>
  <c r="AA72" i="16" s="1"/>
  <c r="Y87" i="29"/>
  <c r="AA87" i="29" s="1"/>
  <c r="Y54" i="17"/>
  <c r="AA54" i="17" s="1"/>
  <c r="E35" i="1"/>
  <c r="F35" i="1" s="1"/>
  <c r="G35" i="1" s="1"/>
  <c r="H40" i="7" s="1"/>
  <c r="I40" i="7" s="1"/>
  <c r="E23" i="1"/>
  <c r="F23" i="1" s="1"/>
  <c r="G23" i="1" s="1"/>
  <c r="H28" i="7" s="1"/>
  <c r="E42" i="1"/>
  <c r="F42" i="1" s="1"/>
  <c r="G42" i="1" s="1"/>
  <c r="H47" i="7" s="1"/>
  <c r="I47" i="7" s="1"/>
  <c r="E38" i="1"/>
  <c r="F38" i="1" s="1"/>
  <c r="G38" i="1" s="1"/>
  <c r="H43" i="7" s="1"/>
  <c r="I43" i="7" s="1"/>
  <c r="E25" i="1"/>
  <c r="F25" i="1" s="1"/>
  <c r="G25" i="1" s="1"/>
  <c r="H30" i="7" s="1"/>
  <c r="I30" i="7" s="1"/>
  <c r="E34" i="1"/>
  <c r="F34" i="1" s="1"/>
  <c r="G34" i="1" s="1"/>
  <c r="H39" i="7" s="1"/>
  <c r="I39" i="7" s="1"/>
  <c r="E15" i="1"/>
  <c r="F15" i="1" s="1"/>
  <c r="G15" i="1" s="1"/>
  <c r="H20" i="7" s="1"/>
  <c r="Y64" i="13"/>
  <c r="AA64" i="13" s="1"/>
  <c r="Y61" i="13"/>
  <c r="AA61" i="13" s="1"/>
  <c r="AA93" i="34"/>
  <c r="AA73" i="29"/>
  <c r="AA70" i="37"/>
  <c r="AA73" i="37"/>
  <c r="M89" i="14"/>
  <c r="M95" i="14" s="1"/>
  <c r="Q95" i="28"/>
  <c r="M89" i="17"/>
  <c r="M95" i="17" s="1"/>
  <c r="M89" i="10"/>
  <c r="M95" i="10" s="1"/>
  <c r="AA85" i="37"/>
  <c r="M89" i="28"/>
  <c r="M95" i="28" s="1"/>
  <c r="AA80" i="32"/>
  <c r="AA78" i="21"/>
  <c r="M89" i="23"/>
  <c r="M95" i="23" s="1"/>
  <c r="Q95" i="11"/>
  <c r="AA86" i="37"/>
  <c r="M89" i="32"/>
  <c r="M95" i="32" s="1"/>
  <c r="Q95" i="26"/>
  <c r="AA93" i="32"/>
  <c r="M89" i="11"/>
  <c r="M95" i="11" s="1"/>
  <c r="M89" i="33"/>
  <c r="M95" i="33" s="1"/>
  <c r="AA87" i="37"/>
  <c r="AA65" i="37"/>
  <c r="AA76" i="27"/>
  <c r="AA77" i="24"/>
  <c r="AA44" i="6"/>
  <c r="AA74" i="25"/>
  <c r="AA75" i="37"/>
  <c r="AA69" i="37"/>
  <c r="AA84" i="37"/>
  <c r="M89" i="26"/>
  <c r="M95" i="26" s="1"/>
  <c r="M89" i="31"/>
  <c r="M95" i="31" s="1"/>
  <c r="AA79" i="24"/>
  <c r="M89" i="38"/>
  <c r="M95" i="38" s="1"/>
  <c r="AA77" i="37"/>
  <c r="M89" i="39"/>
  <c r="M95" i="39" s="1"/>
  <c r="AA76" i="24"/>
  <c r="AA73" i="27"/>
  <c r="M89" i="21"/>
  <c r="M95" i="21" s="1"/>
  <c r="AA88" i="37"/>
  <c r="M89" i="35"/>
  <c r="M95" i="35" s="1"/>
  <c r="Q95" i="35"/>
  <c r="AA93" i="39"/>
  <c r="AA79" i="6"/>
  <c r="AA61" i="36"/>
  <c r="AA93" i="38"/>
  <c r="M89" i="22"/>
  <c r="M95" i="22" s="1"/>
  <c r="AA82" i="24"/>
  <c r="AA31" i="32"/>
  <c r="M89" i="18"/>
  <c r="M95" i="18" s="1"/>
  <c r="M89" i="24"/>
  <c r="M95" i="24" s="1"/>
  <c r="M89" i="30"/>
  <c r="M95" i="30" s="1"/>
  <c r="Q95" i="18"/>
  <c r="M89" i="34"/>
  <c r="M95" i="34" s="1"/>
  <c r="AA66" i="37"/>
  <c r="M89" i="16"/>
  <c r="M95" i="16" s="1"/>
  <c r="AA93" i="24"/>
  <c r="M89" i="20"/>
  <c r="M95" i="20" s="1"/>
  <c r="M89" i="27"/>
  <c r="M95" i="27" s="1"/>
  <c r="M89" i="15"/>
  <c r="M95" i="15" s="1"/>
  <c r="M90" i="6"/>
  <c r="M96" i="6" s="1"/>
  <c r="Q95" i="19"/>
  <c r="Q95" i="29"/>
  <c r="M89" i="13"/>
  <c r="M95" i="13" s="1"/>
  <c r="M89" i="36"/>
  <c r="M95" i="36" s="1"/>
  <c r="Q95" i="15"/>
  <c r="Q95" i="39"/>
  <c r="M89" i="19"/>
  <c r="M95" i="19" s="1"/>
  <c r="Q95" i="10"/>
  <c r="Q96" i="6"/>
  <c r="Q95" i="23"/>
  <c r="Q95" i="21"/>
  <c r="Q95" i="20"/>
  <c r="Q95" i="38"/>
  <c r="Q95" i="27"/>
  <c r="M89" i="25"/>
  <c r="M95" i="25" s="1"/>
  <c r="Q95" i="31"/>
  <c r="Q95" i="17"/>
  <c r="Q95" i="30"/>
  <c r="Q62" i="37"/>
  <c r="Q95" i="37" s="1"/>
  <c r="M89" i="37"/>
  <c r="M95" i="37" s="1"/>
  <c r="Q95" i="22"/>
  <c r="Q95" i="36"/>
  <c r="AA36" i="28"/>
  <c r="Q95" i="13"/>
  <c r="Q95" i="16"/>
  <c r="Q95" i="34"/>
  <c r="Q95" i="25"/>
  <c r="AA70" i="27"/>
  <c r="M89" i="29"/>
  <c r="M95" i="29" s="1"/>
  <c r="Q95" i="32"/>
  <c r="AA65" i="32"/>
  <c r="Q95" i="33"/>
  <c r="Q95" i="14"/>
  <c r="AA75" i="24"/>
  <c r="Q95" i="24"/>
  <c r="AA95" i="9" l="1"/>
  <c r="K16" i="9" s="1"/>
  <c r="J19" i="7" s="1"/>
  <c r="K19" i="7" s="1"/>
  <c r="I28" i="7"/>
  <c r="D13" i="41"/>
  <c r="H48" i="7"/>
  <c r="I48" i="7" s="1"/>
  <c r="J9" i="1"/>
  <c r="I25" i="7"/>
  <c r="D10" i="41"/>
  <c r="I27" i="7"/>
  <c r="D12" i="41"/>
  <c r="I19" i="7"/>
  <c r="D4" i="41"/>
  <c r="I26" i="7"/>
  <c r="D11" i="41"/>
  <c r="I20" i="7"/>
  <c r="D5" i="41"/>
  <c r="AA95" i="10"/>
  <c r="K16" i="10" s="1"/>
  <c r="J20" i="7" s="1"/>
  <c r="AA95" i="34"/>
  <c r="K16" i="34" s="1"/>
  <c r="J44" i="7" s="1"/>
  <c r="K44" i="7" s="1"/>
  <c r="AA95" i="16"/>
  <c r="K16" i="16" s="1"/>
  <c r="J25" i="7" s="1"/>
  <c r="AA95" i="11"/>
  <c r="K16" i="11" s="1"/>
  <c r="J21" i="7" s="1"/>
  <c r="AA95" i="14"/>
  <c r="K16" i="14" s="1"/>
  <c r="J23" i="7" s="1"/>
  <c r="AA95" i="26"/>
  <c r="K16" i="26" s="1"/>
  <c r="J36" i="7" s="1"/>
  <c r="K36" i="7" s="1"/>
  <c r="AA95" i="29"/>
  <c r="K16" i="29" s="1"/>
  <c r="J39" i="7" s="1"/>
  <c r="K39" i="7" s="1"/>
  <c r="AA95" i="13"/>
  <c r="K16" i="13" s="1"/>
  <c r="J24" i="7" s="1"/>
  <c r="AA95" i="35"/>
  <c r="K16" i="35" s="1"/>
  <c r="J45" i="7" s="1"/>
  <c r="K45" i="7" s="1"/>
  <c r="AA95" i="18"/>
  <c r="K16" i="18" s="1"/>
  <c r="J27" i="7" s="1"/>
  <c r="AA95" i="19"/>
  <c r="K16" i="19" s="1"/>
  <c r="J28" i="7" s="1"/>
  <c r="AA95" i="33"/>
  <c r="K16" i="33" s="1"/>
  <c r="J43" i="7" s="1"/>
  <c r="K43" i="7" s="1"/>
  <c r="AA95" i="15"/>
  <c r="K16" i="15" s="1"/>
  <c r="J22" i="7" s="1"/>
  <c r="AA95" i="30"/>
  <c r="K16" i="30" s="1"/>
  <c r="J40" i="7" s="1"/>
  <c r="K40" i="7" s="1"/>
  <c r="AA95" i="23"/>
  <c r="K16" i="23" s="1"/>
  <c r="J33" i="7" s="1"/>
  <c r="K33" i="7" s="1"/>
  <c r="AA95" i="21"/>
  <c r="K16" i="21" s="1"/>
  <c r="J31" i="7" s="1"/>
  <c r="K31" i="7" s="1"/>
  <c r="AA95" i="36"/>
  <c r="K16" i="36" s="1"/>
  <c r="J46" i="7" s="1"/>
  <c r="K46" i="7" s="1"/>
  <c r="AA95" i="22"/>
  <c r="K16" i="22" s="1"/>
  <c r="J32" i="7" s="1"/>
  <c r="K32" i="7" s="1"/>
  <c r="AA95" i="25"/>
  <c r="K16" i="25" s="1"/>
  <c r="J35" i="7" s="1"/>
  <c r="K35" i="7" s="1"/>
  <c r="AA95" i="32"/>
  <c r="K16" i="32" s="1"/>
  <c r="J42" i="7" s="1"/>
  <c r="K42" i="7" s="1"/>
  <c r="AA95" i="31"/>
  <c r="K16" i="31" s="1"/>
  <c r="J41" i="7" s="1"/>
  <c r="K41" i="7" s="1"/>
  <c r="AA95" i="24"/>
  <c r="K16" i="24" s="1"/>
  <c r="J34" i="7" s="1"/>
  <c r="K34" i="7" s="1"/>
  <c r="AA95" i="20"/>
  <c r="K16" i="20" s="1"/>
  <c r="J29" i="7" s="1"/>
  <c r="K29" i="7" s="1"/>
  <c r="AA95" i="39"/>
  <c r="K16" i="39" s="1"/>
  <c r="J30" i="7" s="1"/>
  <c r="K30" i="7" s="1"/>
  <c r="AA96" i="6"/>
  <c r="M16" i="6" s="1"/>
  <c r="AA95" i="17"/>
  <c r="K16" i="17" s="1"/>
  <c r="J26" i="7" s="1"/>
  <c r="AA95" i="38"/>
  <c r="K16" i="38" s="1"/>
  <c r="J48" i="7" s="1"/>
  <c r="K48" i="7" s="1"/>
  <c r="AA95" i="28"/>
  <c r="K16" i="28" s="1"/>
  <c r="J38" i="7" s="1"/>
  <c r="K38" i="7" s="1"/>
  <c r="AA95" i="27"/>
  <c r="K16" i="27" s="1"/>
  <c r="J37" i="7" s="1"/>
  <c r="K37" i="7" s="1"/>
  <c r="AA62" i="37"/>
  <c r="AA95" i="37" s="1"/>
  <c r="K16" i="37" s="1"/>
  <c r="J47" i="7" s="1"/>
  <c r="K47" i="7" s="1"/>
  <c r="E4" i="41" l="1"/>
  <c r="F4" i="41" s="1"/>
  <c r="F8" i="7"/>
  <c r="K28" i="7"/>
  <c r="E13" i="41"/>
  <c r="F13" i="41" s="1"/>
  <c r="K25" i="7"/>
  <c r="E10" i="41"/>
  <c r="F10" i="41" s="1"/>
  <c r="K26" i="7"/>
  <c r="E11" i="41"/>
  <c r="F11" i="41" s="1"/>
  <c r="K27" i="7"/>
  <c r="E12" i="41"/>
  <c r="F12" i="41" s="1"/>
  <c r="K22" i="7"/>
  <c r="E7" i="41"/>
  <c r="K23" i="7"/>
  <c r="E8" i="41"/>
  <c r="K20" i="7"/>
  <c r="E5" i="41"/>
  <c r="F5" i="41" s="1"/>
  <c r="K24" i="7"/>
  <c r="E9" i="41"/>
  <c r="K21" i="7"/>
  <c r="E6" i="41"/>
  <c r="G12" i="41" l="1"/>
  <c r="G10" i="41"/>
  <c r="F6" i="41"/>
  <c r="G6" i="41"/>
  <c r="F7" i="41"/>
  <c r="G7" i="41"/>
  <c r="G5" i="41"/>
  <c r="G11" i="41"/>
  <c r="F9" i="41"/>
  <c r="G9" i="41"/>
  <c r="F8" i="41"/>
  <c r="G8" i="41"/>
  <c r="G13" i="41"/>
  <c r="G4" i="41"/>
  <c r="F9" i="7"/>
  <c r="G9" i="7" s="1"/>
  <c r="F10" i="7" l="1"/>
  <c r="J15" i="41" s="1"/>
  <c r="F11" i="7" l="1"/>
  <c r="F12" i="7" s="1"/>
  <c r="J16" i="41" s="1"/>
  <c r="J17" i="41" s="1"/>
  <c r="G10" i="7"/>
</calcChain>
</file>

<file path=xl/sharedStrings.xml><?xml version="1.0" encoding="utf-8"?>
<sst xmlns="http://schemas.openxmlformats.org/spreadsheetml/2006/main" count="3575" uniqueCount="111">
  <si>
    <t>loopafstand</t>
  </si>
  <si>
    <t>[m]</t>
  </si>
  <si>
    <t>[#]</t>
  </si>
  <si>
    <t>orderregels</t>
  </si>
  <si>
    <t>m</t>
  </si>
  <si>
    <t>A</t>
  </si>
  <si>
    <t>B</t>
  </si>
  <si>
    <t>C</t>
  </si>
  <si>
    <t>range</t>
  </si>
  <si>
    <t>assortiment</t>
  </si>
  <si>
    <t>ABC</t>
  </si>
  <si>
    <t>geen ABC</t>
  </si>
  <si>
    <t>kans</t>
  </si>
  <si>
    <t>inlopen tot</t>
  </si>
  <si>
    <t>afstand</t>
  </si>
  <si>
    <t>kans*afstand</t>
  </si>
  <si>
    <t>correctie</t>
  </si>
  <si>
    <t>a</t>
  </si>
  <si>
    <t>b</t>
  </si>
  <si>
    <t>c</t>
  </si>
  <si>
    <t>orderregels (n)</t>
  </si>
  <si>
    <t>EN verder A's</t>
  </si>
  <si>
    <t>binomiale kans</t>
  </si>
  <si>
    <t>C-art.</t>
  </si>
  <si>
    <t>A-art.</t>
  </si>
  <si>
    <t>B-art.</t>
  </si>
  <si>
    <t>meter
tot klasse</t>
  </si>
  <si>
    <t xml:space="preserve"> Aantal
(x)</t>
  </si>
  <si>
    <t>klasse</t>
  </si>
  <si>
    <t>De loopafstand binnen een klasse is n/(n+1)</t>
  </si>
  <si>
    <t>Loopafstand per order met ABC-indeling</t>
  </si>
  <si>
    <t>aantal orders</t>
  </si>
  <si>
    <t>Poisonverdeling</t>
  </si>
  <si>
    <t>regels per
order</t>
  </si>
  <si>
    <r>
      <t>E</t>
    </r>
    <r>
      <rPr>
        <sz val="10"/>
        <rFont val="Arial"/>
        <family val="2"/>
      </rPr>
      <t xml:space="preserve"> aantal orders
met n regels</t>
    </r>
  </si>
  <si>
    <t>Loopafstand zonder ABC-indeling</t>
  </si>
  <si>
    <t>Loopafstand met ABC-indeling</t>
  </si>
  <si>
    <t>gemiddeld aantal orderregels per order (max 15)</t>
  </si>
  <si>
    <t>Afstand naar product</t>
  </si>
  <si>
    <t>Afstand naar volgende gang</t>
  </si>
  <si>
    <t>Aantal gangen</t>
  </si>
  <si>
    <t>gangen</t>
  </si>
  <si>
    <t>afstand naar verzamelpunt</t>
  </si>
  <si>
    <t>Aantal tussenstukken</t>
  </si>
  <si>
    <t>Tussen afstand</t>
  </si>
  <si>
    <t>Totale lengte gangpad</t>
  </si>
  <si>
    <t>Totaal</t>
  </si>
  <si>
    <t>Afstand</t>
  </si>
  <si>
    <t>Totale afstand</t>
  </si>
  <si>
    <t>Som van de lengte van de gangpaden</t>
  </si>
  <si>
    <t>Gemiddelde lengte gangpad</t>
  </si>
  <si>
    <t>Gemiddelde afstand tot consolidatiepunt</t>
  </si>
  <si>
    <t>Meter</t>
  </si>
  <si>
    <t>Gangen</t>
  </si>
  <si>
    <t>Eenheid</t>
  </si>
  <si>
    <t>Classificatie</t>
  </si>
  <si>
    <t>Loopafstand per order zonder ABC-indeling op basis van S shape</t>
  </si>
  <si>
    <t>Loopafstand per order met ABC-indeling op basis van S shape</t>
  </si>
  <si>
    <t>Aantal orders per jaar</t>
  </si>
  <si>
    <t>Aantal</t>
  </si>
  <si>
    <t>orderregels per order (n)</t>
  </si>
  <si>
    <t>Aantal orderregels per order</t>
  </si>
  <si>
    <t>Gem. aantal orderregels per order</t>
  </si>
  <si>
    <t>meter</t>
  </si>
  <si>
    <t>Order informatie</t>
  </si>
  <si>
    <t>Picker informatie</t>
  </si>
  <si>
    <t>Gem. snelheid</t>
  </si>
  <si>
    <t>Kosten per uur</t>
  </si>
  <si>
    <t xml:space="preserve">Aantal </t>
  </si>
  <si>
    <t>Kmh</t>
  </si>
  <si>
    <t>€</t>
  </si>
  <si>
    <t>Besparing op jaarbasis</t>
  </si>
  <si>
    <t>Besparing per order</t>
  </si>
  <si>
    <t>Aantal orderregels</t>
  </si>
  <si>
    <t>Afstand zonder ABC indeling</t>
  </si>
  <si>
    <t>Afstand met ABC indeling</t>
  </si>
  <si>
    <t>Besparing in meters</t>
  </si>
  <si>
    <t>Jaarlijkse besparing in meters</t>
  </si>
  <si>
    <t>Jaarlijkse kostenbesparing o.b.v. tijd</t>
  </si>
  <si>
    <t>Besparing in seconden</t>
  </si>
  <si>
    <t>Besparing in uren</t>
  </si>
  <si>
    <t>Jaarlijkse tijdsbeparing in uren</t>
  </si>
  <si>
    <t>Besparingen per jaar</t>
  </si>
  <si>
    <t>Handleiding magazijn loop/rijafstanden tool</t>
  </si>
  <si>
    <t xml:space="preserve">Gemiddelde afstand naar volgende gang </t>
  </si>
  <si>
    <t>Gemiddelde afstand naar product</t>
  </si>
  <si>
    <r>
      <rPr>
        <b/>
        <sz val="10"/>
        <rFont val="Arial"/>
        <family val="2"/>
      </rPr>
      <t>Aantal gangen:</t>
    </r>
    <r>
      <rPr>
        <sz val="10"/>
        <rFont val="Arial"/>
        <family val="2"/>
      </rPr>
      <t xml:space="preserve"> Als laatste vult u het aantal gangen in. Het is hierbij belangrijk dat u niet het aantal stellingen invult maar het aantal gangen waardoor de orderpicker loopt of rijdt. </t>
    </r>
  </si>
  <si>
    <t>Magazijninformatie</t>
  </si>
  <si>
    <r>
      <rPr>
        <b/>
        <sz val="10"/>
        <rFont val="Arial"/>
        <family val="2"/>
      </rPr>
      <t>Magazijninformatie:</t>
    </r>
    <r>
      <rPr>
        <sz val="10"/>
        <rFont val="Arial"/>
        <family val="2"/>
      </rPr>
      <t xml:space="preserve"> In de tabel magazijninformatie kunt u de gemiddelde afstanden in uw magazijn invoeren. </t>
    </r>
  </si>
  <si>
    <r>
      <t xml:space="preserve">Orderinformatie: </t>
    </r>
    <r>
      <rPr>
        <sz val="10"/>
        <rFont val="Arial"/>
        <family val="2"/>
      </rPr>
      <t xml:space="preserve">In deze tabel kan informatie over de grootte van de orders en het aantal orders worden ingevoerd. </t>
    </r>
  </si>
  <si>
    <r>
      <rPr>
        <b/>
        <sz val="10"/>
        <rFont val="Arial"/>
        <family val="2"/>
      </rPr>
      <t>Aantal orders per jaar:</t>
    </r>
    <r>
      <rPr>
        <sz val="10"/>
        <rFont val="Arial"/>
        <family val="2"/>
      </rPr>
      <t xml:space="preserve"> In dit vakje kunt u aangeven hoeveel orders er per jaar verwerkt worden. </t>
    </r>
  </si>
  <si>
    <t>Tabblad "meer artikelen zonder ABC"</t>
  </si>
  <si>
    <t>Tabblad "INPUT"</t>
  </si>
  <si>
    <t>Tabblad "meer artikelen met ABC"</t>
  </si>
  <si>
    <t>Dit tabblad is geblokkeerd om te bewerken. Op basis van de input die is gegeven in het tabblad "input" wordt hier de uitkomst weergegeven van de afstanden die gelopen worden als de artikelen met ABC verdeling zijn geplaatst in het magazijn.</t>
  </si>
  <si>
    <t>Tabblad "Jaarlijkse besparing"</t>
  </si>
  <si>
    <t>Dit tabblad is geblokkeerd om te bewerken. Op basis van de input die is gegeven in het tabblad "input" wordt hier de besparing weergegeven van de afstanden die een orderpicker loopt in een heel jaar. Daarnaast wordt in combinatie met de loopsnelheid van de orderpicker de besparing in tijd weergegeven.</t>
  </si>
  <si>
    <t>Tabblad "Results"</t>
  </si>
  <si>
    <t>Besparing in procenten</t>
  </si>
  <si>
    <r>
      <t xml:space="preserve">In het tabblad input kunt u alle parameters invullen die benodigd zijn voor het berekenen van de beparing in uw magazijn op basis van een ABC classificatie. Alle paars gemarkeerde velden zijn invulvelden waar u de parameters kunt veranderen. In ieder veld kunt u rechts naast het vakje op het pijltje klikken om uw keuze te maken. Bij de tabel "Classificatie" kunt u onder het kopje "assortiment" het percentage van uw assortiment invullen dat tot die groep producten behoort. Dus als daar 20% staat ingevuld bij A, behoort </t>
    </r>
    <r>
      <rPr>
        <b/>
        <u/>
        <sz val="10"/>
        <rFont val="Arial"/>
        <family val="2"/>
      </rPr>
      <t>20% van het assortiment</t>
    </r>
    <r>
      <rPr>
        <sz val="10"/>
        <rFont val="Arial"/>
        <family val="2"/>
      </rPr>
      <t xml:space="preserve"> tot de A categorie. Onder het kopje "Kans" vult u de kans dat deze producten in een order worden gekozen in. Dit houdt in dat als </t>
    </r>
    <r>
      <rPr>
        <b/>
        <u/>
        <sz val="10"/>
        <rFont val="Arial"/>
        <family val="2"/>
      </rPr>
      <t>80% van uw omzet</t>
    </r>
    <r>
      <rPr>
        <sz val="10"/>
        <rFont val="Arial"/>
        <family val="2"/>
      </rPr>
      <t xml:space="preserve"> ontstaat door verkoop van producten uit de A categorie dat u daar 80% invult. Zo vult u dat ook in voor de B en C categorie. Zorg ervoor dat uw score in totaal op 100% uitkomt bij "assortiment" en "kans". </t>
    </r>
  </si>
  <si>
    <t>Invulvelden</t>
  </si>
  <si>
    <r>
      <rPr>
        <b/>
        <sz val="10"/>
        <rFont val="Arial"/>
        <family val="2"/>
      </rPr>
      <t>Gemiddelde lengte gangpad:</t>
    </r>
    <r>
      <rPr>
        <sz val="10"/>
        <rFont val="Arial"/>
        <family val="2"/>
      </rPr>
      <t xml:space="preserve"> Het is belangrijk dat u hierbij de gemiddelde lengte van het gangpad neemt. Later wordt dit vermenigvuldigt met het aantal gangpaden. In de tekening daaronder is dit weergegeven middels de lengte van één blauwe pijl.</t>
    </r>
  </si>
  <si>
    <r>
      <rPr>
        <b/>
        <sz val="10"/>
        <rFont val="Arial"/>
        <family val="2"/>
      </rPr>
      <t>Gemiddelde afstand tot consolidatiepunt:</t>
    </r>
    <r>
      <rPr>
        <sz val="10"/>
        <rFont val="Arial"/>
        <family val="2"/>
      </rPr>
      <t xml:space="preserve"> Dit is de gemiddelde afstand die afgelegd wordt om van een gangpad naar een consolidatiepunt te rijden. Met een consolidatiepunt wordt het punt bedoeld waar de orderpicker zijn kar of pallet neerzet voor verder transport. In de tekening daaronder is dit weergegeven middels de lengte van één gele pijl.</t>
    </r>
  </si>
  <si>
    <r>
      <rPr>
        <b/>
        <sz val="10"/>
        <rFont val="Arial"/>
        <family val="2"/>
      </rPr>
      <t>Gemiddelde afstand naar product:</t>
    </r>
    <r>
      <rPr>
        <sz val="10"/>
        <rFont val="Arial"/>
        <family val="2"/>
      </rPr>
      <t xml:space="preserve"> Dit is de gemiddelde afstand vanaf het midden van de gang naar het product. Deze afstand wordt iedere keer afgelegd om een product te pakken. In de tekening daaronder is dit weergegeven middels de lengte van één rode pijl.</t>
    </r>
  </si>
  <si>
    <r>
      <rPr>
        <b/>
        <sz val="10"/>
        <rFont val="Arial"/>
        <family val="2"/>
      </rPr>
      <t>Gemiddelde afstand naar volgende gang:</t>
    </r>
    <r>
      <rPr>
        <sz val="10"/>
        <rFont val="Arial"/>
        <family val="2"/>
      </rPr>
      <t xml:space="preserve"> Dit is de gemiddelde afstand die afgelegd wordt om van het ene gangpad naar het andere gangpad te lopen/rijden. In de tekening daaronder is dit weergegeven middels de lengte van één groene pijl.</t>
    </r>
  </si>
  <si>
    <r>
      <rPr>
        <b/>
        <sz val="10"/>
        <rFont val="Arial"/>
        <family val="2"/>
      </rPr>
      <t>Pickerinformatie:</t>
    </r>
    <r>
      <rPr>
        <sz val="10"/>
        <rFont val="Arial"/>
        <family val="2"/>
      </rPr>
      <t xml:space="preserve"> In deze tabel kan informatie over de loop/rijsnelheid van de picker ingevoerd worden en tevens kunnen de bijbehorende kosten per uur ingevoerd worden.</t>
    </r>
  </si>
  <si>
    <r>
      <rPr>
        <b/>
        <sz val="10"/>
        <rFont val="Arial"/>
        <family val="2"/>
      </rPr>
      <t xml:space="preserve">Aantal orderregels per order: </t>
    </r>
    <r>
      <rPr>
        <sz val="10"/>
        <rFont val="Arial"/>
        <family val="2"/>
      </rPr>
      <t xml:space="preserve">Hier kan een getal ingevuld worden van 1 tot 30. Deze cel wordt ingevuld om te komen tot de besparing per individuele order. Deze besparing wordt getoond in de volgende tabbladen. Hierbij geldt de restrictie van maximaal 30 orderregels per order. </t>
    </r>
  </si>
  <si>
    <t>Gem. loopafstand per order</t>
  </si>
  <si>
    <r>
      <t>Gemiddeld aantal orderregels per order:</t>
    </r>
    <r>
      <rPr>
        <sz val="10"/>
        <rFont val="Arial"/>
        <family val="2"/>
      </rPr>
      <t xml:space="preserve"> Hier kunt u een getal kiezen tussen 7 en 18, dit is het gemiddeld aantal orderregels per order. De restrictie in dit  model is dat het maximaal aantal orderregels 30 is.  Dit betekent dat als het gemiddelde lager ligt dan 7 of hoger ligt dan 18 op basis van een poissonverdeling niet alle orders meegenomen worden en de berekening voor de jaarlijkse besparing niet volledig betrouwbaar is.</t>
    </r>
  </si>
  <si>
    <t>Dit tabblad is geblokkeerd om te bewerken. Op basis van de input die is gegeven in het tabblad "input" wordt hier de uitkomst weergegeven van de afstanden die gelopen worden als de artikelen willekeurig zijn geplaatst in het magazijn.</t>
  </si>
  <si>
    <t>In dit tabblad worden alle resultaten die zijn berekend in de voorgaande tabbladen nog een keer samengevat weergegeven in een grafiek en in verschillende tabellen. In dit tabblad kan door middel van een "scrollbar" de weergave aangepast worden.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</si>
</sst>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0.0%"/>
    <numFmt numFmtId="165" formatCode="0.0"/>
    <numFmt numFmtId="166" formatCode="0.00000"/>
    <numFmt numFmtId="167" formatCode="0.0000"/>
    <numFmt numFmtId="168" formatCode="0.00000000"/>
    <numFmt numFmtId="169" formatCode="0.00000000000"/>
    <numFmt numFmtId="170" formatCode="0.000000000000"/>
    <numFmt numFmtId="171" formatCode="0.00000000000000000"/>
    <numFmt numFmtId="172" formatCode="_ &quot;€&quot;\ * #,##0_ ;_ &quot;€&quot;\ * \-#,##0_ ;_ &quot;€&quot;\ * &quot;-&quot;??_ ;_ @_ "/>
  </numFmts>
  <fonts count="22"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Symbol"/>
      <family val="1"/>
      <charset val="2"/>
    </font>
    <font>
      <sz val="14"/>
      <name val="Arial"/>
      <family val="2"/>
    </font>
    <font>
      <b/>
      <sz val="12"/>
      <name val="Arial"/>
      <family val="2"/>
    </font>
    <font>
      <b/>
      <sz val="10"/>
      <name val="Arial"/>
      <family val="2"/>
    </font>
    <font>
      <sz val="10"/>
      <name val="Arial"/>
      <family val="2"/>
    </font>
    <font>
      <b/>
      <sz val="14"/>
      <name val="Arial"/>
      <family val="2"/>
    </font>
    <font>
      <sz val="10"/>
      <name val="Arial"/>
      <family val="2"/>
    </font>
    <font>
      <sz val="10"/>
      <color theme="0"/>
      <name val="Arial"/>
      <family val="2"/>
    </font>
    <font>
      <sz val="20"/>
      <name val="Arial"/>
      <family val="2"/>
    </font>
    <font>
      <b/>
      <sz val="20"/>
      <name val="Arial"/>
      <family val="2"/>
    </font>
    <font>
      <sz val="12"/>
      <name val="Arial"/>
      <family val="2"/>
    </font>
    <font>
      <b/>
      <u/>
      <sz val="10"/>
      <name val="Arial"/>
      <family val="2"/>
    </font>
    <font>
      <b/>
      <i/>
      <u/>
      <sz val="12"/>
      <name val="Arial"/>
      <family val="2"/>
    </font>
  </fonts>
  <fills count="13">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0.249977111117893"/>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44" fontId="15" fillId="0" borderId="0" applyFont="0" applyFill="0" applyBorder="0" applyAlignment="0" applyProtection="0"/>
  </cellStyleXfs>
  <cellXfs count="325">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applyFill="1"/>
    <xf numFmtId="0" fontId="0" fillId="0" borderId="0" xfId="0" applyAlignment="1">
      <alignment horizontal="right"/>
    </xf>
    <xf numFmtId="9" fontId="0" fillId="0" borderId="0" xfId="0" applyNumberFormat="1"/>
    <xf numFmtId="0" fontId="0" fillId="4" borderId="0" xfId="0" applyFill="1" applyAlignment="1">
      <alignment horizontal="center"/>
    </xf>
    <xf numFmtId="2" fontId="0" fillId="0" borderId="0" xfId="0" applyNumberFormat="1"/>
    <xf numFmtId="167" fontId="0" fillId="0" borderId="0" xfId="0" applyNumberFormat="1" applyAlignment="1">
      <alignment horizontal="right"/>
    </xf>
    <xf numFmtId="0" fontId="0" fillId="0" borderId="0" xfId="0" applyNumberFormat="1" applyAlignment="1">
      <alignment horizontal="center"/>
    </xf>
    <xf numFmtId="9" fontId="8" fillId="2" borderId="0" xfId="1" applyFill="1"/>
    <xf numFmtId="9" fontId="8" fillId="2" borderId="0" xfId="1" applyFont="1" applyFill="1"/>
    <xf numFmtId="168" fontId="0" fillId="0" borderId="0" xfId="0" applyNumberFormat="1"/>
    <xf numFmtId="0" fontId="0" fillId="2" borderId="0" xfId="0" applyFill="1"/>
    <xf numFmtId="2" fontId="0" fillId="3" borderId="1" xfId="0" applyNumberFormat="1" applyFill="1" applyBorder="1"/>
    <xf numFmtId="170" fontId="0" fillId="0" borderId="0" xfId="0" applyNumberFormat="1"/>
    <xf numFmtId="171" fontId="0" fillId="0" borderId="0" xfId="0" applyNumberFormat="1"/>
    <xf numFmtId="164" fontId="8" fillId="0" borderId="0" xfId="1" applyNumberFormat="1" applyAlignment="1">
      <alignment horizontal="center"/>
    </xf>
    <xf numFmtId="165" fontId="0" fillId="0" borderId="0" xfId="0" applyNumberFormat="1" applyAlignment="1">
      <alignment horizontal="center"/>
    </xf>
    <xf numFmtId="171" fontId="0" fillId="0" borderId="0" xfId="0" applyNumberFormat="1" applyFill="1"/>
    <xf numFmtId="0" fontId="0" fillId="4" borderId="0" xfId="0" applyFill="1"/>
    <xf numFmtId="168" fontId="0" fillId="0" borderId="0" xfId="0" applyNumberFormat="1" applyAlignment="1">
      <alignment horizontal="center"/>
    </xf>
    <xf numFmtId="0" fontId="9" fillId="0" borderId="0" xfId="0" applyFont="1" applyAlignment="1">
      <alignment horizontal="center"/>
    </xf>
    <xf numFmtId="166" fontId="0" fillId="0" borderId="0" xfId="0" applyNumberFormat="1" applyAlignment="1">
      <alignment horizontal="right"/>
    </xf>
    <xf numFmtId="170" fontId="0" fillId="0" borderId="0" xfId="0" applyNumberFormat="1" applyAlignment="1">
      <alignment horizontal="right"/>
    </xf>
    <xf numFmtId="2" fontId="0" fillId="0" borderId="0" xfId="0" applyNumberFormat="1" applyAlignment="1">
      <alignment horizontal="center"/>
    </xf>
    <xf numFmtId="0" fontId="0" fillId="0" borderId="0" xfId="0" applyAlignment="1">
      <alignment horizontal="center" vertical="top" wrapText="1"/>
    </xf>
    <xf numFmtId="0" fontId="0" fillId="0" borderId="0" xfId="0" applyAlignment="1">
      <alignment vertical="top"/>
    </xf>
    <xf numFmtId="170" fontId="0" fillId="0" borderId="0" xfId="0" applyNumberFormat="1" applyAlignment="1">
      <alignment horizontal="right" vertical="top"/>
    </xf>
    <xf numFmtId="0" fontId="0" fillId="0" borderId="0" xfId="0" applyFill="1" applyAlignment="1">
      <alignment vertical="top"/>
    </xf>
    <xf numFmtId="168" fontId="0" fillId="0" borderId="0" xfId="0" applyNumberFormat="1" applyAlignment="1">
      <alignment horizontal="center" vertical="top"/>
    </xf>
    <xf numFmtId="0" fontId="0" fillId="0" borderId="0" xfId="0" applyNumberFormat="1" applyAlignment="1">
      <alignment horizontal="center" vertical="top" wrapText="1"/>
    </xf>
    <xf numFmtId="0" fontId="0" fillId="0" borderId="0" xfId="0" applyNumberFormat="1" applyAlignment="1">
      <alignment horizontal="center" vertical="top"/>
    </xf>
    <xf numFmtId="0" fontId="0" fillId="0" borderId="0" xfId="0" applyAlignment="1">
      <alignment horizontal="center" vertical="top"/>
    </xf>
    <xf numFmtId="2" fontId="0" fillId="0" borderId="0" xfId="0" applyNumberFormat="1" applyAlignment="1">
      <alignment horizontal="center" vertical="top"/>
    </xf>
    <xf numFmtId="0" fontId="13" fillId="0" borderId="0" xfId="0" applyFont="1"/>
    <xf numFmtId="0" fontId="13" fillId="0" borderId="0" xfId="0" applyFont="1" applyAlignment="1">
      <alignment horizontal="center" vertical="top" wrapText="1"/>
    </xf>
    <xf numFmtId="0" fontId="8" fillId="0" borderId="0" xfId="1" applyNumberFormat="1" applyAlignment="1">
      <alignment horizontal="center"/>
    </xf>
    <xf numFmtId="1" fontId="8" fillId="0" borderId="0" xfId="1" applyNumberFormat="1" applyAlignment="1">
      <alignment horizontal="center"/>
    </xf>
    <xf numFmtId="165" fontId="0" fillId="3" borderId="1" xfId="0" applyNumberFormat="1" applyFill="1" applyBorder="1" applyAlignment="1">
      <alignment horizontal="center"/>
    </xf>
    <xf numFmtId="0" fontId="0" fillId="8" borderId="0" xfId="0" applyFill="1"/>
    <xf numFmtId="0" fontId="0" fillId="8" borderId="0" xfId="0" applyFill="1" applyBorder="1"/>
    <xf numFmtId="0" fontId="13" fillId="6" borderId="6" xfId="0" applyFont="1" applyFill="1" applyBorder="1"/>
    <xf numFmtId="0" fontId="13" fillId="6" borderId="7" xfId="0" applyFont="1" applyFill="1" applyBorder="1"/>
    <xf numFmtId="0" fontId="13" fillId="7" borderId="6" xfId="0" applyFont="1" applyFill="1" applyBorder="1"/>
    <xf numFmtId="0" fontId="13" fillId="7" borderId="7" xfId="0" applyFont="1" applyFill="1" applyBorder="1"/>
    <xf numFmtId="0" fontId="0" fillId="9" borderId="3" xfId="0" applyFill="1" applyBorder="1" applyAlignment="1">
      <alignment horizontal="center"/>
    </xf>
    <xf numFmtId="0" fontId="0" fillId="6" borderId="6" xfId="0" applyFill="1" applyBorder="1" applyAlignment="1">
      <alignment horizontal="center"/>
    </xf>
    <xf numFmtId="0" fontId="0" fillId="7" borderId="6" xfId="0" applyFill="1" applyBorder="1" applyAlignment="1">
      <alignment horizontal="center"/>
    </xf>
    <xf numFmtId="0" fontId="0" fillId="8" borderId="6" xfId="0" applyFill="1" applyBorder="1" applyAlignment="1">
      <alignment horizontal="center"/>
    </xf>
    <xf numFmtId="0" fontId="0" fillId="5" borderId="8" xfId="0" applyFill="1" applyBorder="1" applyAlignment="1">
      <alignment horizontal="center"/>
    </xf>
    <xf numFmtId="165" fontId="0" fillId="0" borderId="0" xfId="0" applyNumberFormat="1"/>
    <xf numFmtId="0" fontId="13" fillId="8" borderId="0" xfId="0" applyFont="1" applyFill="1"/>
    <xf numFmtId="0" fontId="0" fillId="8" borderId="0" xfId="0" applyFill="1" applyAlignment="1">
      <alignment horizontal="center"/>
    </xf>
    <xf numFmtId="165" fontId="0" fillId="8" borderId="0" xfId="0" applyNumberFormat="1" applyFill="1" applyAlignment="1">
      <alignment horizontal="center"/>
    </xf>
    <xf numFmtId="2" fontId="0" fillId="8" borderId="0" xfId="0" applyNumberFormat="1" applyFill="1"/>
    <xf numFmtId="167" fontId="0" fillId="8" borderId="0" xfId="0" applyNumberFormat="1" applyFill="1" applyAlignment="1">
      <alignment horizontal="right"/>
    </xf>
    <xf numFmtId="0" fontId="0" fillId="8" borderId="0" xfId="0" applyNumberFormat="1" applyFill="1" applyAlignment="1">
      <alignment horizontal="center"/>
    </xf>
    <xf numFmtId="9" fontId="8" fillId="8" borderId="0" xfId="1" applyFill="1"/>
    <xf numFmtId="9" fontId="8" fillId="8" borderId="0" xfId="1" applyFont="1" applyFill="1"/>
    <xf numFmtId="168" fontId="0" fillId="8" borderId="0" xfId="0" applyNumberFormat="1" applyFill="1"/>
    <xf numFmtId="0" fontId="0" fillId="8" borderId="0" xfId="0" applyFill="1" applyAlignment="1">
      <alignment horizontal="right"/>
    </xf>
    <xf numFmtId="0" fontId="0" fillId="8" borderId="0" xfId="0" applyFill="1" applyAlignment="1">
      <alignment horizontal="center" vertical="top" wrapText="1"/>
    </xf>
    <xf numFmtId="0" fontId="0" fillId="8" borderId="0" xfId="0" applyFill="1" applyAlignment="1">
      <alignment vertical="top"/>
    </xf>
    <xf numFmtId="170" fontId="0" fillId="8" borderId="0" xfId="0" applyNumberFormat="1" applyFill="1" applyAlignment="1">
      <alignment horizontal="right" vertical="top"/>
    </xf>
    <xf numFmtId="168" fontId="0" fillId="8" borderId="0" xfId="0" applyNumberFormat="1" applyFill="1" applyAlignment="1">
      <alignment horizontal="center" vertical="top"/>
    </xf>
    <xf numFmtId="0" fontId="0" fillId="8" borderId="0" xfId="0" applyNumberFormat="1" applyFill="1" applyAlignment="1">
      <alignment horizontal="center" vertical="top" wrapText="1"/>
    </xf>
    <xf numFmtId="0" fontId="0" fillId="8" borderId="0" xfId="0" applyNumberFormat="1" applyFill="1" applyAlignment="1">
      <alignment horizontal="center" vertical="top"/>
    </xf>
    <xf numFmtId="0" fontId="0" fillId="8" borderId="0" xfId="0" applyFill="1" applyAlignment="1">
      <alignment horizontal="center" vertical="top"/>
    </xf>
    <xf numFmtId="0" fontId="13" fillId="8" borderId="0" xfId="0" applyFont="1" applyFill="1" applyAlignment="1">
      <alignment horizontal="center" vertical="top" wrapText="1"/>
    </xf>
    <xf numFmtId="2" fontId="0" fillId="8" borderId="0" xfId="0" applyNumberFormat="1" applyFill="1" applyAlignment="1">
      <alignment horizontal="center" vertical="top"/>
    </xf>
    <xf numFmtId="170" fontId="0" fillId="8" borderId="0" xfId="0" applyNumberFormat="1" applyFill="1"/>
    <xf numFmtId="171" fontId="0" fillId="8" borderId="0" xfId="0" applyNumberFormat="1" applyFill="1"/>
    <xf numFmtId="164" fontId="8" fillId="8" borderId="0" xfId="1" applyNumberFormat="1" applyFill="1" applyAlignment="1">
      <alignment horizontal="center"/>
    </xf>
    <xf numFmtId="0" fontId="8" fillId="8" borderId="0" xfId="1" applyNumberFormat="1" applyFill="1" applyAlignment="1">
      <alignment horizontal="center"/>
    </xf>
    <xf numFmtId="1" fontId="8" fillId="8" borderId="0" xfId="1" applyNumberFormat="1" applyFill="1" applyAlignment="1">
      <alignment horizontal="center"/>
    </xf>
    <xf numFmtId="2" fontId="0" fillId="8" borderId="0" xfId="0" applyNumberFormat="1" applyFill="1" applyAlignment="1">
      <alignment horizontal="center"/>
    </xf>
    <xf numFmtId="170" fontId="0" fillId="8" borderId="0" xfId="0" applyNumberFormat="1" applyFill="1" applyAlignment="1">
      <alignment horizontal="right"/>
    </xf>
    <xf numFmtId="168" fontId="0" fillId="8" borderId="0" xfId="0" applyNumberFormat="1" applyFill="1" applyAlignment="1">
      <alignment horizontal="center"/>
    </xf>
    <xf numFmtId="166" fontId="0" fillId="8" borderId="0" xfId="0" applyNumberFormat="1" applyFill="1" applyAlignment="1">
      <alignment horizontal="right"/>
    </xf>
    <xf numFmtId="165" fontId="0" fillId="8" borderId="1" xfId="0" applyNumberFormat="1" applyFill="1" applyBorder="1" applyAlignment="1">
      <alignment horizontal="center"/>
    </xf>
    <xf numFmtId="0" fontId="0" fillId="8" borderId="2" xfId="0" applyFill="1" applyBorder="1"/>
    <xf numFmtId="9" fontId="8" fillId="8" borderId="2" xfId="1" applyFill="1" applyBorder="1"/>
    <xf numFmtId="0" fontId="0" fillId="8" borderId="6" xfId="0" applyFill="1" applyBorder="1"/>
    <xf numFmtId="0" fontId="9" fillId="8" borderId="7" xfId="0" applyFont="1" applyFill="1" applyBorder="1" applyAlignment="1">
      <alignment horizontal="center"/>
    </xf>
    <xf numFmtId="0" fontId="0" fillId="8" borderId="8" xfId="0" applyFill="1" applyBorder="1"/>
    <xf numFmtId="9" fontId="8" fillId="8" borderId="9" xfId="1" applyFill="1" applyBorder="1"/>
    <xf numFmtId="0" fontId="0" fillId="8" borderId="9" xfId="0" applyFill="1" applyBorder="1"/>
    <xf numFmtId="0" fontId="9" fillId="8" borderId="10" xfId="0" applyFont="1" applyFill="1" applyBorder="1" applyAlignment="1">
      <alignment horizontal="center"/>
    </xf>
    <xf numFmtId="0" fontId="0" fillId="8" borderId="11" xfId="0" applyFill="1" applyBorder="1"/>
    <xf numFmtId="9" fontId="8" fillId="8" borderId="12" xfId="1" applyFill="1" applyBorder="1"/>
    <xf numFmtId="0" fontId="0" fillId="8" borderId="12" xfId="0" applyFill="1" applyBorder="1"/>
    <xf numFmtId="0" fontId="9" fillId="8" borderId="13" xfId="0" applyFont="1" applyFill="1" applyBorder="1" applyAlignment="1">
      <alignment horizontal="center"/>
    </xf>
    <xf numFmtId="0" fontId="0" fillId="8" borderId="14" xfId="0" applyFill="1" applyBorder="1"/>
    <xf numFmtId="0" fontId="0" fillId="8" borderId="15" xfId="0" applyFill="1" applyBorder="1" applyAlignment="1">
      <alignment horizontal="center"/>
    </xf>
    <xf numFmtId="0" fontId="0" fillId="8" borderId="16" xfId="0" applyFill="1" applyBorder="1"/>
    <xf numFmtId="0" fontId="0" fillId="6" borderId="2" xfId="0" applyFill="1" applyBorder="1"/>
    <xf numFmtId="0" fontId="0" fillId="7" borderId="2" xfId="0" applyFill="1" applyBorder="1"/>
    <xf numFmtId="0" fontId="13" fillId="9" borderId="3" xfId="0" applyFont="1" applyFill="1" applyBorder="1"/>
    <xf numFmtId="0" fontId="0" fillId="9" borderId="4" xfId="0" applyFill="1" applyBorder="1"/>
    <xf numFmtId="0" fontId="0" fillId="9" borderId="5" xfId="0" applyFill="1" applyBorder="1"/>
    <xf numFmtId="0" fontId="13" fillId="8" borderId="6" xfId="0" applyFont="1" applyFill="1" applyBorder="1"/>
    <xf numFmtId="0" fontId="13" fillId="8" borderId="7" xfId="0" applyFont="1" applyFill="1" applyBorder="1"/>
    <xf numFmtId="0" fontId="13" fillId="5" borderId="8" xfId="0" applyFont="1" applyFill="1" applyBorder="1"/>
    <xf numFmtId="0" fontId="0" fillId="5" borderId="9" xfId="0" applyFill="1" applyBorder="1"/>
    <xf numFmtId="0" fontId="13" fillId="5" borderId="10" xfId="0" applyFont="1" applyFill="1" applyBorder="1"/>
    <xf numFmtId="0" fontId="14" fillId="10" borderId="28" xfId="0" applyFont="1" applyFill="1" applyBorder="1"/>
    <xf numFmtId="0" fontId="0" fillId="10" borderId="30" xfId="0" applyFill="1" applyBorder="1"/>
    <xf numFmtId="0" fontId="10" fillId="10" borderId="28" xfId="0" applyFont="1" applyFill="1" applyBorder="1"/>
    <xf numFmtId="0" fontId="10" fillId="10" borderId="30" xfId="0" applyFont="1" applyFill="1" applyBorder="1"/>
    <xf numFmtId="0" fontId="10" fillId="10" borderId="1" xfId="0" applyFont="1" applyFill="1" applyBorder="1" applyAlignment="1">
      <alignment horizontal="center"/>
    </xf>
    <xf numFmtId="0" fontId="14" fillId="10" borderId="30" xfId="0" applyFont="1" applyFill="1" applyBorder="1"/>
    <xf numFmtId="0" fontId="14" fillId="10" borderId="29" xfId="0" applyFont="1" applyFill="1" applyBorder="1"/>
    <xf numFmtId="2" fontId="14" fillId="10" borderId="29" xfId="0" applyNumberFormat="1" applyFont="1" applyFill="1" applyBorder="1"/>
    <xf numFmtId="2" fontId="0" fillId="8" borderId="0" xfId="1" applyNumberFormat="1" applyFont="1" applyFill="1" applyBorder="1" applyAlignment="1">
      <alignment horizontal="center"/>
    </xf>
    <xf numFmtId="1" fontId="0" fillId="8" borderId="0" xfId="1" applyNumberFormat="1" applyFont="1" applyFill="1" applyBorder="1" applyAlignment="1">
      <alignment horizontal="center"/>
    </xf>
    <xf numFmtId="1" fontId="10" fillId="10" borderId="4" xfId="0" applyNumberFormat="1" applyFont="1" applyFill="1" applyBorder="1" applyAlignment="1">
      <alignment horizontal="center"/>
    </xf>
    <xf numFmtId="9" fontId="10" fillId="10" borderId="5" xfId="1" applyFont="1" applyFill="1" applyBorder="1"/>
    <xf numFmtId="1" fontId="10" fillId="10" borderId="2" xfId="0" applyNumberFormat="1" applyFont="1" applyFill="1" applyBorder="1" applyAlignment="1">
      <alignment horizontal="center"/>
    </xf>
    <xf numFmtId="9" fontId="10" fillId="10" borderId="7" xfId="1" applyFont="1" applyFill="1" applyBorder="1"/>
    <xf numFmtId="9" fontId="10" fillId="10" borderId="10" xfId="1" applyFont="1" applyFill="1" applyBorder="1"/>
    <xf numFmtId="0" fontId="0" fillId="8" borderId="0" xfId="0" applyFill="1" applyAlignment="1">
      <alignment wrapText="1"/>
    </xf>
    <xf numFmtId="2" fontId="10" fillId="10" borderId="9" xfId="0" applyNumberFormat="1" applyFont="1" applyFill="1" applyBorder="1" applyAlignment="1">
      <alignment horizontal="center"/>
    </xf>
    <xf numFmtId="0" fontId="17" fillId="8" borderId="11" xfId="0" applyFont="1" applyFill="1" applyBorder="1"/>
    <xf numFmtId="0" fontId="17" fillId="8" borderId="6" xfId="0" applyFont="1" applyFill="1" applyBorder="1"/>
    <xf numFmtId="0" fontId="17" fillId="8" borderId="8" xfId="0" applyFont="1" applyFill="1" applyBorder="1"/>
    <xf numFmtId="2" fontId="18" fillId="7" borderId="7" xfId="0" applyNumberFormat="1" applyFont="1" applyFill="1" applyBorder="1"/>
    <xf numFmtId="0" fontId="14" fillId="8" borderId="0" xfId="0" applyFont="1" applyFill="1" applyBorder="1" applyAlignment="1"/>
    <xf numFmtId="172" fontId="18" fillId="7" borderId="10" xfId="2" applyNumberFormat="1" applyFont="1" applyFill="1" applyBorder="1"/>
    <xf numFmtId="37" fontId="18" fillId="7" borderId="13" xfId="0" applyNumberFormat="1" applyFont="1" applyFill="1" applyBorder="1"/>
    <xf numFmtId="0" fontId="19" fillId="8" borderId="20" xfId="0" applyFont="1" applyFill="1" applyBorder="1" applyAlignment="1">
      <alignment horizontal="center"/>
    </xf>
    <xf numFmtId="0" fontId="19" fillId="8" borderId="16" xfId="0" applyFont="1" applyFill="1" applyBorder="1" applyAlignment="1">
      <alignment horizontal="center"/>
    </xf>
    <xf numFmtId="0" fontId="19" fillId="8" borderId="15" xfId="0" applyFont="1" applyFill="1" applyBorder="1"/>
    <xf numFmtId="0" fontId="19" fillId="8" borderId="16" xfId="0" applyFont="1" applyFill="1" applyBorder="1"/>
    <xf numFmtId="0" fontId="19" fillId="8" borderId="25" xfId="0" applyFont="1" applyFill="1" applyBorder="1"/>
    <xf numFmtId="0" fontId="19" fillId="8" borderId="11" xfId="0" applyFont="1" applyFill="1" applyBorder="1"/>
    <xf numFmtId="0" fontId="19" fillId="8" borderId="13" xfId="0" applyFont="1" applyFill="1" applyBorder="1"/>
    <xf numFmtId="0" fontId="19" fillId="8" borderId="26" xfId="0" applyFont="1" applyFill="1" applyBorder="1"/>
    <xf numFmtId="0" fontId="19" fillId="8" borderId="8" xfId="0" applyFont="1" applyFill="1" applyBorder="1"/>
    <xf numFmtId="0" fontId="19" fillId="8" borderId="10" xfId="0" applyFont="1" applyFill="1" applyBorder="1"/>
    <xf numFmtId="0" fontId="19" fillId="8" borderId="17" xfId="0" applyFont="1" applyFill="1" applyBorder="1"/>
    <xf numFmtId="0" fontId="19" fillId="8" borderId="27" xfId="0" applyFont="1" applyFill="1" applyBorder="1"/>
    <xf numFmtId="9" fontId="19" fillId="8" borderId="24" xfId="1" applyFont="1" applyFill="1" applyBorder="1"/>
    <xf numFmtId="9" fontId="19" fillId="8" borderId="18" xfId="1" applyFont="1" applyFill="1" applyBorder="1"/>
    <xf numFmtId="0" fontId="11" fillId="8" borderId="14" xfId="0" applyFont="1" applyFill="1" applyBorder="1"/>
    <xf numFmtId="0" fontId="11" fillId="8" borderId="16" xfId="0" applyFont="1" applyFill="1" applyBorder="1"/>
    <xf numFmtId="0" fontId="19" fillId="8" borderId="0" xfId="0" applyFont="1" applyFill="1" applyBorder="1"/>
    <xf numFmtId="0" fontId="19" fillId="8" borderId="6" xfId="0" applyFont="1" applyFill="1" applyBorder="1"/>
    <xf numFmtId="0" fontId="11" fillId="8" borderId="15" xfId="0" applyFont="1" applyFill="1" applyBorder="1"/>
    <xf numFmtId="0" fontId="19" fillId="9" borderId="11" xfId="0" applyFont="1" applyFill="1" applyBorder="1"/>
    <xf numFmtId="0" fontId="19" fillId="9" borderId="13" xfId="0" applyFont="1" applyFill="1" applyBorder="1"/>
    <xf numFmtId="0" fontId="19" fillId="6" borderId="6" xfId="0" applyFont="1" applyFill="1" applyBorder="1"/>
    <xf numFmtId="0" fontId="19" fillId="6" borderId="7" xfId="0" applyFont="1" applyFill="1" applyBorder="1"/>
    <xf numFmtId="0" fontId="19" fillId="7" borderId="6" xfId="0" applyFont="1" applyFill="1" applyBorder="1"/>
    <xf numFmtId="0" fontId="19" fillId="7" borderId="7" xfId="0" applyFont="1" applyFill="1" applyBorder="1"/>
    <xf numFmtId="0" fontId="19" fillId="5" borderId="6" xfId="0" applyFont="1" applyFill="1" applyBorder="1"/>
    <xf numFmtId="0" fontId="19" fillId="5" borderId="7" xfId="0" applyFont="1" applyFill="1" applyBorder="1"/>
    <xf numFmtId="0" fontId="19" fillId="8" borderId="2" xfId="0" applyFont="1" applyFill="1" applyBorder="1"/>
    <xf numFmtId="2" fontId="19" fillId="8" borderId="2" xfId="0" applyNumberFormat="1" applyFont="1" applyFill="1" applyBorder="1"/>
    <xf numFmtId="2" fontId="19" fillId="8" borderId="9" xfId="0" applyNumberFormat="1" applyFont="1" applyFill="1" applyBorder="1"/>
    <xf numFmtId="0" fontId="11" fillId="8" borderId="1" xfId="0" applyFont="1" applyFill="1" applyBorder="1"/>
    <xf numFmtId="0" fontId="0" fillId="11" borderId="37" xfId="0" applyFill="1" applyBorder="1"/>
    <xf numFmtId="0" fontId="0" fillId="11" borderId="0" xfId="0" applyFill="1" applyBorder="1"/>
    <xf numFmtId="0" fontId="0" fillId="11" borderId="38" xfId="0" applyFill="1" applyBorder="1"/>
    <xf numFmtId="0" fontId="0" fillId="11" borderId="34" xfId="0" applyFill="1" applyBorder="1"/>
    <xf numFmtId="0" fontId="0" fillId="11" borderId="35" xfId="0" applyFill="1" applyBorder="1"/>
    <xf numFmtId="0" fontId="0" fillId="11" borderId="36" xfId="0" applyFill="1" applyBorder="1"/>
    <xf numFmtId="9" fontId="19" fillId="7" borderId="7" xfId="1" applyFont="1" applyFill="1" applyBorder="1"/>
    <xf numFmtId="9" fontId="19" fillId="7" borderId="10" xfId="1" applyFont="1" applyFill="1" applyBorder="1"/>
    <xf numFmtId="2" fontId="19" fillId="7" borderId="2" xfId="0" applyNumberFormat="1" applyFont="1" applyFill="1" applyBorder="1"/>
    <xf numFmtId="2" fontId="19" fillId="7" borderId="9" xfId="0" applyNumberFormat="1" applyFont="1" applyFill="1" applyBorder="1"/>
    <xf numFmtId="2" fontId="19" fillId="8" borderId="12" xfId="0" applyNumberFormat="1" applyFont="1" applyFill="1" applyBorder="1"/>
    <xf numFmtId="2" fontId="19" fillId="7" borderId="12" xfId="0" applyNumberFormat="1" applyFont="1" applyFill="1" applyBorder="1"/>
    <xf numFmtId="9" fontId="19" fillId="7" borderId="13" xfId="1" applyFont="1" applyFill="1" applyBorder="1"/>
    <xf numFmtId="0" fontId="19" fillId="8" borderId="15" xfId="0" applyFont="1" applyFill="1" applyBorder="1" applyAlignment="1">
      <alignment wrapText="1"/>
    </xf>
    <xf numFmtId="0" fontId="19" fillId="8" borderId="16" xfId="0" applyFont="1" applyFill="1" applyBorder="1" applyAlignment="1">
      <alignment wrapText="1"/>
    </xf>
    <xf numFmtId="0" fontId="19" fillId="8" borderId="20" xfId="0" applyFont="1" applyFill="1" applyBorder="1" applyAlignment="1">
      <alignment wrapText="1"/>
    </xf>
    <xf numFmtId="2" fontId="19" fillId="8" borderId="21" xfId="0" applyNumberFormat="1" applyFont="1" applyFill="1" applyBorder="1"/>
    <xf numFmtId="2" fontId="19" fillId="8" borderId="22" xfId="0" applyNumberFormat="1" applyFont="1" applyFill="1" applyBorder="1"/>
    <xf numFmtId="2" fontId="19" fillId="8" borderId="39" xfId="0" applyNumberFormat="1" applyFont="1" applyFill="1" applyBorder="1"/>
    <xf numFmtId="0" fontId="19" fillId="8" borderId="1" xfId="0" applyFont="1" applyFill="1" applyBorder="1" applyAlignment="1">
      <alignment wrapText="1"/>
    </xf>
    <xf numFmtId="0" fontId="19" fillId="8" borderId="40" xfId="0" applyFont="1" applyFill="1" applyBorder="1"/>
    <xf numFmtId="0" fontId="11" fillId="8" borderId="0" xfId="0" applyFont="1" applyFill="1" applyBorder="1" applyAlignment="1">
      <alignment horizontal="center"/>
    </xf>
    <xf numFmtId="0" fontId="19" fillId="8" borderId="0" xfId="0" applyFont="1" applyFill="1" applyBorder="1" applyAlignment="1">
      <alignment wrapText="1"/>
    </xf>
    <xf numFmtId="9" fontId="19" fillId="8" borderId="0" xfId="1" applyFont="1" applyFill="1" applyBorder="1"/>
    <xf numFmtId="0" fontId="10" fillId="10" borderId="28" xfId="0" applyFont="1" applyFill="1" applyBorder="1" applyAlignment="1">
      <alignment horizontal="center"/>
    </xf>
    <xf numFmtId="0" fontId="0" fillId="12" borderId="0" xfId="0" applyFill="1"/>
    <xf numFmtId="0" fontId="0" fillId="12" borderId="0" xfId="0" applyFill="1" applyBorder="1"/>
    <xf numFmtId="0" fontId="7" fillId="12" borderId="0" xfId="0" applyFont="1" applyFill="1"/>
    <xf numFmtId="0" fontId="4" fillId="12" borderId="0" xfId="0" applyFont="1" applyFill="1"/>
    <xf numFmtId="0" fontId="0" fillId="8" borderId="31" xfId="0" applyFill="1" applyBorder="1"/>
    <xf numFmtId="0" fontId="0" fillId="8" borderId="32" xfId="0" applyFill="1" applyBorder="1"/>
    <xf numFmtId="0" fontId="0" fillId="8" borderId="33" xfId="0" applyFill="1" applyBorder="1"/>
    <xf numFmtId="0" fontId="0" fillId="8" borderId="37" xfId="0" applyFill="1" applyBorder="1"/>
    <xf numFmtId="0" fontId="0" fillId="8" borderId="38" xfId="0" applyFill="1" applyBorder="1"/>
    <xf numFmtId="0" fontId="0" fillId="8" borderId="34" xfId="0" applyFill="1" applyBorder="1"/>
    <xf numFmtId="0" fontId="0" fillId="8" borderId="35" xfId="0" applyFill="1" applyBorder="1"/>
    <xf numFmtId="0" fontId="0" fillId="8" borderId="36" xfId="0" applyFill="1" applyBorder="1"/>
    <xf numFmtId="0" fontId="0" fillId="12" borderId="0" xfId="0" applyFill="1" applyAlignment="1">
      <alignment horizontal="center"/>
    </xf>
    <xf numFmtId="165" fontId="0" fillId="12" borderId="0" xfId="0" applyNumberFormat="1" applyFill="1" applyAlignment="1">
      <alignment horizontal="center"/>
    </xf>
    <xf numFmtId="0" fontId="0" fillId="8" borderId="0" xfId="0" applyFill="1" applyBorder="1" applyAlignment="1">
      <alignment horizontal="center"/>
    </xf>
    <xf numFmtId="0" fontId="0" fillId="8" borderId="0" xfId="0" applyFill="1" applyBorder="1" applyAlignment="1">
      <alignment horizontal="center" wrapText="1"/>
    </xf>
    <xf numFmtId="1" fontId="0" fillId="8" borderId="0" xfId="0" applyNumberFormat="1" applyFill="1" applyBorder="1" applyAlignment="1">
      <alignment horizontal="center"/>
    </xf>
    <xf numFmtId="0" fontId="0" fillId="8" borderId="35" xfId="0" applyFill="1" applyBorder="1" applyAlignment="1">
      <alignment horizontal="center"/>
    </xf>
    <xf numFmtId="165" fontId="0" fillId="8" borderId="35" xfId="0" applyNumberFormat="1" applyFill="1" applyBorder="1" applyAlignment="1">
      <alignment horizontal="center"/>
    </xf>
    <xf numFmtId="169" fontId="0" fillId="12" borderId="0" xfId="0" applyNumberFormat="1" applyFill="1"/>
    <xf numFmtId="1" fontId="0" fillId="12" borderId="0" xfId="0" applyNumberFormat="1" applyFill="1" applyAlignment="1">
      <alignment horizontal="center"/>
    </xf>
    <xf numFmtId="9" fontId="0" fillId="12" borderId="0" xfId="1" applyFont="1" applyFill="1" applyAlignment="1">
      <alignment horizontal="center"/>
    </xf>
    <xf numFmtId="164" fontId="0" fillId="12" borderId="0" xfId="1" applyNumberFormat="1" applyFont="1" applyFill="1"/>
    <xf numFmtId="0" fontId="0" fillId="8" borderId="32" xfId="0" applyFill="1" applyBorder="1" applyAlignment="1">
      <alignment horizontal="center"/>
    </xf>
    <xf numFmtId="0" fontId="10" fillId="8" borderId="0" xfId="0" applyFont="1" applyFill="1" applyBorder="1"/>
    <xf numFmtId="0" fontId="13" fillId="8" borderId="0" xfId="0" applyFont="1" applyFill="1" applyBorder="1" applyAlignment="1">
      <alignment horizontal="center"/>
    </xf>
    <xf numFmtId="0" fontId="0" fillId="8" borderId="0" xfId="0" applyFill="1" applyBorder="1" applyAlignment="1">
      <alignment horizontal="right" wrapText="1"/>
    </xf>
    <xf numFmtId="0" fontId="0" fillId="8" borderId="0" xfId="0" applyFill="1" applyBorder="1" applyAlignment="1">
      <alignment horizontal="right"/>
    </xf>
    <xf numFmtId="0" fontId="9" fillId="8" borderId="0" xfId="0" applyFont="1" applyFill="1" applyBorder="1" applyAlignment="1">
      <alignment horizontal="center" wrapText="1"/>
    </xf>
    <xf numFmtId="169" fontId="0" fillId="8" borderId="0" xfId="0" applyNumberFormat="1" applyFill="1" applyBorder="1" applyAlignment="1">
      <alignment horizontal="right"/>
    </xf>
    <xf numFmtId="2" fontId="0" fillId="8" borderId="0" xfId="0" applyNumberFormat="1" applyFill="1" applyBorder="1" applyAlignment="1">
      <alignment horizontal="right"/>
    </xf>
    <xf numFmtId="169" fontId="0" fillId="8" borderId="0" xfId="0" applyNumberFormat="1" applyFill="1" applyBorder="1"/>
    <xf numFmtId="169" fontId="0" fillId="8" borderId="35" xfId="0" applyNumberFormat="1" applyFill="1" applyBorder="1"/>
    <xf numFmtId="1" fontId="0" fillId="8" borderId="35" xfId="0" applyNumberFormat="1" applyFill="1" applyBorder="1" applyAlignment="1">
      <alignment horizontal="center"/>
    </xf>
    <xf numFmtId="9" fontId="0" fillId="8" borderId="35" xfId="1" applyFont="1" applyFill="1" applyBorder="1" applyAlignment="1">
      <alignment horizontal="center"/>
    </xf>
    <xf numFmtId="0" fontId="0" fillId="12" borderId="0" xfId="0" applyFill="1" applyAlignment="1">
      <alignment wrapText="1"/>
    </xf>
    <xf numFmtId="1" fontId="0" fillId="12" borderId="0" xfId="0" applyNumberFormat="1" applyFill="1"/>
    <xf numFmtId="2" fontId="0" fillId="12" borderId="0" xfId="0" applyNumberFormat="1" applyFill="1"/>
    <xf numFmtId="0" fontId="16" fillId="8" borderId="31" xfId="0" applyFont="1" applyFill="1" applyBorder="1"/>
    <xf numFmtId="0" fontId="0" fillId="8" borderId="37" xfId="0" applyFill="1" applyBorder="1" applyAlignment="1">
      <alignment wrapText="1"/>
    </xf>
    <xf numFmtId="0" fontId="0" fillId="8" borderId="0" xfId="0" applyFill="1" applyBorder="1" applyAlignment="1">
      <alignment wrapText="1"/>
    </xf>
    <xf numFmtId="0" fontId="0" fillId="8" borderId="38" xfId="0" applyFill="1" applyBorder="1" applyAlignment="1">
      <alignment wrapText="1"/>
    </xf>
    <xf numFmtId="0" fontId="7" fillId="8" borderId="0" xfId="0" applyFont="1" applyFill="1" applyBorder="1"/>
    <xf numFmtId="0" fontId="7" fillId="8" borderId="0" xfId="0" applyFont="1" applyFill="1" applyBorder="1" applyAlignment="1">
      <alignment wrapText="1"/>
    </xf>
    <xf numFmtId="1" fontId="0" fillId="8" borderId="0" xfId="0" applyNumberFormat="1" applyFill="1" applyBorder="1"/>
    <xf numFmtId="2" fontId="0" fillId="8" borderId="0" xfId="0" applyNumberFormat="1" applyFill="1" applyBorder="1"/>
    <xf numFmtId="1" fontId="0" fillId="8" borderId="35" xfId="0" applyNumberFormat="1" applyFill="1" applyBorder="1"/>
    <xf numFmtId="2" fontId="0" fillId="8" borderId="35" xfId="0" applyNumberFormat="1" applyFill="1" applyBorder="1"/>
    <xf numFmtId="0" fontId="3" fillId="8" borderId="0" xfId="0" applyFont="1" applyFill="1" applyBorder="1" applyAlignment="1">
      <alignment horizontal="center"/>
    </xf>
    <xf numFmtId="9" fontId="19" fillId="10" borderId="21" xfId="1" applyFont="1" applyFill="1" applyBorder="1"/>
    <xf numFmtId="9" fontId="19" fillId="10" borderId="13" xfId="1" applyFont="1" applyFill="1" applyBorder="1"/>
    <xf numFmtId="9" fontId="19" fillId="10" borderId="22" xfId="1" applyFont="1" applyFill="1" applyBorder="1"/>
    <xf numFmtId="9" fontId="19" fillId="10" borderId="7" xfId="1" applyFont="1" applyFill="1" applyBorder="1"/>
    <xf numFmtId="9" fontId="19" fillId="10" borderId="23" xfId="1" applyFont="1" applyFill="1" applyBorder="1"/>
    <xf numFmtId="9" fontId="19" fillId="10" borderId="19" xfId="1" applyFont="1" applyFill="1" applyBorder="1"/>
    <xf numFmtId="0" fontId="19" fillId="10" borderId="12" xfId="0" applyFont="1" applyFill="1" applyBorder="1"/>
    <xf numFmtId="0" fontId="19" fillId="10" borderId="2" xfId="0" applyFont="1" applyFill="1" applyBorder="1"/>
    <xf numFmtId="0" fontId="19" fillId="10" borderId="9" xfId="0" applyFont="1" applyFill="1" applyBorder="1"/>
    <xf numFmtId="0" fontId="19" fillId="10" borderId="13" xfId="0" applyFont="1" applyFill="1" applyBorder="1"/>
    <xf numFmtId="0" fontId="19" fillId="10" borderId="7" xfId="0" applyFont="1" applyFill="1" applyBorder="1"/>
    <xf numFmtId="0" fontId="19" fillId="10" borderId="10" xfId="0" applyFont="1" applyFill="1" applyBorder="1"/>
    <xf numFmtId="168" fontId="0" fillId="8" borderId="29" xfId="0" applyNumberFormat="1" applyFill="1" applyBorder="1"/>
    <xf numFmtId="0" fontId="5" fillId="11" borderId="0" xfId="0" applyFont="1" applyFill="1" applyBorder="1" applyAlignment="1">
      <alignment horizontal="center" wrapText="1"/>
    </xf>
    <xf numFmtId="0" fontId="0" fillId="11" borderId="0" xfId="0" applyFill="1" applyBorder="1" applyAlignment="1">
      <alignment horizontal="center" wrapText="1"/>
    </xf>
    <xf numFmtId="0" fontId="14" fillId="11" borderId="31" xfId="0" applyFont="1" applyFill="1" applyBorder="1" applyAlignment="1">
      <alignment horizontal="center"/>
    </xf>
    <xf numFmtId="0" fontId="14" fillId="11" borderId="32" xfId="0" applyFont="1" applyFill="1" applyBorder="1" applyAlignment="1">
      <alignment horizontal="center"/>
    </xf>
    <xf numFmtId="0" fontId="14" fillId="11" borderId="33" xfId="0" applyFont="1" applyFill="1" applyBorder="1" applyAlignment="1">
      <alignment horizontal="center"/>
    </xf>
    <xf numFmtId="0" fontId="21" fillId="7" borderId="28" xfId="0" applyFont="1" applyFill="1" applyBorder="1" applyAlignment="1">
      <alignment horizontal="center" wrapText="1"/>
    </xf>
    <xf numFmtId="0" fontId="21" fillId="7" borderId="29" xfId="0" applyFont="1" applyFill="1" applyBorder="1" applyAlignment="1">
      <alignment horizontal="center" wrapText="1"/>
    </xf>
    <xf numFmtId="0" fontId="21" fillId="7" borderId="30" xfId="0" applyFont="1" applyFill="1" applyBorder="1" applyAlignment="1">
      <alignment horizontal="center" wrapText="1"/>
    </xf>
    <xf numFmtId="0" fontId="21" fillId="0" borderId="28" xfId="0" applyFont="1" applyFill="1" applyBorder="1" applyAlignment="1">
      <alignment horizontal="center"/>
    </xf>
    <xf numFmtId="0" fontId="21" fillId="0" borderId="29" xfId="0" applyFont="1" applyFill="1" applyBorder="1" applyAlignment="1">
      <alignment horizontal="center"/>
    </xf>
    <xf numFmtId="0" fontId="21" fillId="0" borderId="30" xfId="0" applyFont="1" applyFill="1" applyBorder="1" applyAlignment="1">
      <alignment horizontal="center"/>
    </xf>
    <xf numFmtId="0" fontId="2" fillId="8" borderId="37"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38" xfId="0" applyFont="1" applyFill="1" applyBorder="1" applyAlignment="1">
      <alignment horizontal="left" vertical="top" wrapText="1"/>
    </xf>
    <xf numFmtId="0" fontId="2" fillId="8" borderId="37" xfId="0" applyFont="1" applyFill="1" applyBorder="1" applyAlignment="1">
      <alignment horizontal="left" wrapText="1"/>
    </xf>
    <xf numFmtId="0" fontId="5" fillId="8" borderId="0" xfId="0" applyFont="1" applyFill="1" applyBorder="1" applyAlignment="1">
      <alignment horizontal="left" wrapText="1"/>
    </xf>
    <xf numFmtId="0" fontId="5" fillId="8" borderId="38" xfId="0" applyFont="1" applyFill="1" applyBorder="1" applyAlignment="1">
      <alignment horizontal="left" wrapText="1"/>
    </xf>
    <xf numFmtId="0" fontId="5" fillId="8" borderId="34" xfId="0" applyFont="1" applyFill="1" applyBorder="1" applyAlignment="1">
      <alignment horizontal="left" vertical="top" wrapText="1"/>
    </xf>
    <xf numFmtId="0" fontId="0" fillId="8" borderId="35" xfId="0" applyFill="1" applyBorder="1" applyAlignment="1">
      <alignment horizontal="left" vertical="top" wrapText="1"/>
    </xf>
    <xf numFmtId="0" fontId="0" fillId="8" borderId="36" xfId="0" applyFill="1" applyBorder="1" applyAlignment="1">
      <alignment horizontal="left" vertical="top" wrapText="1"/>
    </xf>
    <xf numFmtId="0" fontId="2"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12" fillId="8" borderId="31" xfId="0" applyFont="1" applyFill="1" applyBorder="1" applyAlignment="1">
      <alignment horizontal="left" vertical="top" wrapText="1"/>
    </xf>
    <xf numFmtId="0" fontId="12" fillId="8" borderId="32" xfId="0" applyFont="1" applyFill="1" applyBorder="1" applyAlignment="1">
      <alignment horizontal="left" vertical="top" wrapText="1"/>
    </xf>
    <xf numFmtId="0" fontId="12" fillId="8" borderId="33" xfId="0" applyFont="1" applyFill="1" applyBorder="1" applyAlignment="1">
      <alignment horizontal="left" vertical="top" wrapText="1"/>
    </xf>
    <xf numFmtId="0" fontId="1" fillId="0" borderId="34" xfId="0" applyFont="1" applyFill="1" applyBorder="1" applyAlignment="1">
      <alignment horizontal="left" wrapText="1"/>
    </xf>
    <xf numFmtId="0" fontId="6" fillId="0" borderId="35" xfId="0" applyFont="1" applyFill="1" applyBorder="1" applyAlignment="1">
      <alignment horizontal="left" wrapText="1"/>
    </xf>
    <xf numFmtId="0" fontId="6" fillId="0" borderId="36" xfId="0" applyFont="1" applyFill="1" applyBorder="1" applyAlignment="1">
      <alignment horizontal="left" wrapText="1"/>
    </xf>
    <xf numFmtId="0" fontId="0" fillId="8" borderId="0" xfId="0" applyFill="1" applyBorder="1" applyAlignment="1">
      <alignment horizontal="left" wrapText="1"/>
    </xf>
    <xf numFmtId="0" fontId="0" fillId="8" borderId="38" xfId="0" applyFill="1" applyBorder="1" applyAlignment="1">
      <alignment horizontal="left" wrapText="1"/>
    </xf>
    <xf numFmtId="0" fontId="0" fillId="11" borderId="0" xfId="0" applyFill="1" applyBorder="1" applyAlignment="1">
      <alignment horizontal="left" vertical="top" wrapText="1"/>
    </xf>
    <xf numFmtId="0" fontId="12" fillId="8" borderId="37" xfId="0" applyFont="1" applyFill="1" applyBorder="1" applyAlignment="1">
      <alignment horizontal="left" vertical="top" wrapText="1"/>
    </xf>
    <xf numFmtId="0" fontId="0" fillId="8" borderId="0" xfId="0" applyFill="1" applyBorder="1" applyAlignment="1">
      <alignment horizontal="left" vertical="top" wrapText="1"/>
    </xf>
    <xf numFmtId="0" fontId="0" fillId="8" borderId="38" xfId="0" applyFill="1" applyBorder="1" applyAlignment="1">
      <alignment horizontal="left" vertical="top" wrapText="1"/>
    </xf>
    <xf numFmtId="0" fontId="5" fillId="8" borderId="31" xfId="0" applyFont="1" applyFill="1" applyBorder="1" applyAlignment="1">
      <alignment horizontal="left" vertical="top" wrapText="1"/>
    </xf>
    <xf numFmtId="0" fontId="0" fillId="8" borderId="32" xfId="0" applyFill="1" applyBorder="1" applyAlignment="1">
      <alignment horizontal="left" vertical="top" wrapText="1"/>
    </xf>
    <xf numFmtId="0" fontId="0" fillId="8" borderId="33"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5" fillId="8" borderId="28" xfId="0" applyFont="1" applyFill="1" applyBorder="1" applyAlignment="1">
      <alignment horizontal="left" vertical="top" wrapText="1"/>
    </xf>
    <xf numFmtId="0" fontId="0" fillId="8" borderId="29" xfId="0" applyFill="1" applyBorder="1" applyAlignment="1">
      <alignment horizontal="left" vertical="top" wrapText="1"/>
    </xf>
    <xf numFmtId="0" fontId="0" fillId="8" borderId="30" xfId="0" applyFill="1" applyBorder="1" applyAlignment="1">
      <alignment horizontal="left" vertical="top" wrapText="1"/>
    </xf>
    <xf numFmtId="0" fontId="21" fillId="7" borderId="28" xfId="0" applyFont="1" applyFill="1" applyBorder="1" applyAlignment="1">
      <alignment horizontal="center"/>
    </xf>
    <xf numFmtId="0" fontId="21" fillId="7" borderId="29" xfId="0" applyFont="1" applyFill="1" applyBorder="1" applyAlignment="1">
      <alignment horizontal="center"/>
    </xf>
    <xf numFmtId="0" fontId="21" fillId="7" borderId="30" xfId="0" applyFont="1" applyFill="1" applyBorder="1" applyAlignment="1">
      <alignment horizontal="center"/>
    </xf>
    <xf numFmtId="0" fontId="2" fillId="8" borderId="28" xfId="0" applyFont="1" applyFill="1" applyBorder="1" applyAlignment="1">
      <alignment horizontal="left" vertical="top" wrapText="1"/>
    </xf>
    <xf numFmtId="0" fontId="10" fillId="10" borderId="28" xfId="0" applyFont="1" applyFill="1" applyBorder="1" applyAlignment="1">
      <alignment horizontal="center"/>
    </xf>
    <xf numFmtId="0" fontId="10" fillId="10" borderId="29" xfId="0" applyFont="1" applyFill="1" applyBorder="1" applyAlignment="1">
      <alignment horizontal="center"/>
    </xf>
    <xf numFmtId="0" fontId="10" fillId="10" borderId="30"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14" fillId="8" borderId="30" xfId="0" applyFont="1" applyFill="1" applyBorder="1" applyAlignment="1">
      <alignment horizontal="center"/>
    </xf>
    <xf numFmtId="0" fontId="13" fillId="5" borderId="9" xfId="0" applyFont="1" applyFill="1" applyBorder="1" applyAlignment="1">
      <alignment horizontal="left"/>
    </xf>
    <xf numFmtId="0" fontId="13" fillId="5" borderId="10" xfId="0" applyFont="1" applyFill="1" applyBorder="1" applyAlignment="1">
      <alignment horizontal="left"/>
    </xf>
    <xf numFmtId="0" fontId="13" fillId="8" borderId="2" xfId="0" applyFont="1" applyFill="1" applyBorder="1" applyAlignment="1">
      <alignment horizontal="left"/>
    </xf>
    <xf numFmtId="0" fontId="13" fillId="8" borderId="7" xfId="0" applyFont="1" applyFill="1" applyBorder="1" applyAlignment="1">
      <alignment horizontal="left"/>
    </xf>
    <xf numFmtId="0" fontId="13" fillId="7" borderId="2" xfId="0" applyFont="1" applyFill="1" applyBorder="1" applyAlignment="1">
      <alignment horizontal="left"/>
    </xf>
    <xf numFmtId="0" fontId="13" fillId="7" borderId="7" xfId="0" applyFont="1" applyFill="1" applyBorder="1" applyAlignment="1">
      <alignment horizontal="left"/>
    </xf>
    <xf numFmtId="0" fontId="13" fillId="6" borderId="2" xfId="0" applyFont="1" applyFill="1" applyBorder="1" applyAlignment="1">
      <alignment horizontal="left"/>
    </xf>
    <xf numFmtId="0" fontId="13" fillId="6" borderId="7" xfId="0" applyFont="1" applyFill="1" applyBorder="1" applyAlignment="1">
      <alignment horizontal="left"/>
    </xf>
    <xf numFmtId="0" fontId="13" fillId="9" borderId="4" xfId="0" applyFont="1" applyFill="1" applyBorder="1" applyAlignment="1">
      <alignment horizontal="left"/>
    </xf>
    <xf numFmtId="0" fontId="13" fillId="9" borderId="5" xfId="0" applyFont="1" applyFill="1" applyBorder="1" applyAlignment="1">
      <alignment horizontal="left"/>
    </xf>
    <xf numFmtId="0" fontId="14" fillId="10" borderId="28" xfId="0" applyFont="1" applyFill="1" applyBorder="1" applyAlignment="1">
      <alignment horizontal="center"/>
    </xf>
    <xf numFmtId="0" fontId="14" fillId="10" borderId="29" xfId="0" applyFont="1" applyFill="1" applyBorder="1" applyAlignment="1">
      <alignment horizontal="center"/>
    </xf>
    <xf numFmtId="0" fontId="14" fillId="10" borderId="30" xfId="0" applyFont="1" applyFill="1" applyBorder="1" applyAlignment="1">
      <alignment horizontal="center"/>
    </xf>
    <xf numFmtId="0" fontId="10" fillId="10" borderId="6" xfId="0" applyFont="1" applyFill="1" applyBorder="1" applyAlignment="1">
      <alignment horizontal="left"/>
    </xf>
    <xf numFmtId="0" fontId="10" fillId="10" borderId="2" xfId="0" applyFont="1" applyFill="1" applyBorder="1" applyAlignment="1">
      <alignment horizontal="left"/>
    </xf>
    <xf numFmtId="0" fontId="10" fillId="10" borderId="3" xfId="0" applyFont="1" applyFill="1" applyBorder="1" applyAlignment="1">
      <alignment horizontal="left"/>
    </xf>
    <xf numFmtId="0" fontId="10" fillId="10" borderId="4" xfId="0" applyFont="1" applyFill="1" applyBorder="1" applyAlignment="1">
      <alignment horizontal="left"/>
    </xf>
    <xf numFmtId="0" fontId="10" fillId="10" borderId="8" xfId="0" applyFont="1" applyFill="1" applyBorder="1" applyAlignment="1">
      <alignment horizontal="left"/>
    </xf>
    <xf numFmtId="0" fontId="10" fillId="10" borderId="9" xfId="0" applyFont="1" applyFill="1" applyBorder="1" applyAlignment="1">
      <alignment horizontal="left"/>
    </xf>
    <xf numFmtId="0" fontId="18" fillId="10" borderId="14" xfId="0" applyFont="1" applyFill="1" applyBorder="1" applyAlignment="1">
      <alignment horizontal="center"/>
    </xf>
    <xf numFmtId="0" fontId="18" fillId="10" borderId="16" xfId="0" applyFont="1" applyFill="1" applyBorder="1" applyAlignment="1">
      <alignment horizontal="center"/>
    </xf>
    <xf numFmtId="0" fontId="11" fillId="8" borderId="31" xfId="0" applyFont="1" applyFill="1" applyBorder="1" applyAlignment="1">
      <alignment horizontal="center"/>
    </xf>
    <xf numFmtId="0" fontId="11" fillId="8" borderId="32" xfId="0" applyFont="1" applyFill="1" applyBorder="1" applyAlignment="1">
      <alignment horizontal="center"/>
    </xf>
    <xf numFmtId="0" fontId="11" fillId="8" borderId="33" xfId="0" applyFont="1" applyFill="1" applyBorder="1" applyAlignment="1">
      <alignment horizontal="center"/>
    </xf>
  </cellXfs>
  <cellStyles count="3">
    <cellStyle name="Procent" xfId="1" builtinId="5"/>
    <cellStyle name="Standaard" xfId="0" builtinId="0"/>
    <cellStyle name="Valuta" xfId="2" builtinId="4"/>
  </cellStyles>
  <dxfs count="1">
    <dxf>
      <font>
        <b/>
        <i val="0"/>
        <color rgb="FFE20000"/>
      </font>
      <fill>
        <patternFill>
          <bgColor rgb="FFFF7171"/>
        </patternFill>
      </fill>
    </dxf>
  </dxfs>
  <tableStyles count="0" defaultTableStyle="TableStyleMedium2" defaultPivotStyle="PivotStyleLight16"/>
  <colors>
    <mruColors>
      <color rgb="FFFF7171"/>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theoretische loopafstand</a:t>
            </a:r>
          </a:p>
        </c:rich>
      </c:tx>
      <c:layout>
        <c:manualLayout>
          <c:xMode val="edge"/>
          <c:yMode val="edge"/>
          <c:x val="0.3014256619144603"/>
          <c:y val="3.8194444444444448E-2"/>
        </c:manualLayout>
      </c:layout>
      <c:overlay val="0"/>
      <c:spPr>
        <a:noFill/>
        <a:ln w="25400">
          <a:noFill/>
        </a:ln>
      </c:spPr>
    </c:title>
    <c:autoTitleDeleted val="0"/>
    <c:plotArea>
      <c:layout>
        <c:manualLayout>
          <c:layoutTarget val="inner"/>
          <c:xMode val="edge"/>
          <c:yMode val="edge"/>
          <c:x val="0.1690427698574338"/>
          <c:y val="0.22916744373726311"/>
          <c:w val="0.80244399185336046"/>
          <c:h val="0.5312518013909280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'meer artikelen zonder ABC'!$G$14:$G$43</c:f>
              <c:numCache>
                <c:formatCode>0</c:formatCode>
                <c:ptCount val="30"/>
                <c:pt idx="0">
                  <c:v>126.6</c:v>
                </c:pt>
                <c:pt idx="1">
                  <c:v>168.03333333333333</c:v>
                </c:pt>
                <c:pt idx="2">
                  <c:v>193.8</c:v>
                </c:pt>
                <c:pt idx="3">
                  <c:v>205.8</c:v>
                </c:pt>
                <c:pt idx="4">
                  <c:v>214.66666666666669</c:v>
                </c:pt>
                <c:pt idx="5">
                  <c:v>221.74285714285713</c:v>
                </c:pt>
                <c:pt idx="6">
                  <c:v>235.2</c:v>
                </c:pt>
                <c:pt idx="7">
                  <c:v>240.41111111111113</c:v>
                </c:pt>
                <c:pt idx="8">
                  <c:v>245.10000000000002</c:v>
                </c:pt>
                <c:pt idx="9">
                  <c:v>249.40909090909091</c:v>
                </c:pt>
                <c:pt idx="10">
                  <c:v>253.43333333333331</c:v>
                </c:pt>
                <c:pt idx="11">
                  <c:v>257.23846153846154</c:v>
                </c:pt>
                <c:pt idx="12">
                  <c:v>260.87142857142862</c:v>
                </c:pt>
                <c:pt idx="13">
                  <c:v>264.36666666666667</c:v>
                </c:pt>
                <c:pt idx="14">
                  <c:v>267.75</c:v>
                </c:pt>
                <c:pt idx="15">
                  <c:v>271.0411764705882</c:v>
                </c:pt>
                <c:pt idx="16">
                  <c:v>274.25555555555553</c:v>
                </c:pt>
                <c:pt idx="17">
                  <c:v>277.40526315789475</c:v>
                </c:pt>
                <c:pt idx="18">
                  <c:v>280.5</c:v>
                </c:pt>
                <c:pt idx="19">
                  <c:v>283.54761904761904</c:v>
                </c:pt>
                <c:pt idx="20">
                  <c:v>286.55454545454546</c:v>
                </c:pt>
                <c:pt idx="21">
                  <c:v>289.52608695652174</c:v>
                </c:pt>
                <c:pt idx="22">
                  <c:v>292.4666666666667</c:v>
                </c:pt>
                <c:pt idx="23">
                  <c:v>295.38</c:v>
                </c:pt>
                <c:pt idx="24">
                  <c:v>298.26923076923077</c:v>
                </c:pt>
                <c:pt idx="25">
                  <c:v>301.13703703703703</c:v>
                </c:pt>
                <c:pt idx="26">
                  <c:v>303.98571428571427</c:v>
                </c:pt>
                <c:pt idx="27">
                  <c:v>306.81724137931036</c:v>
                </c:pt>
                <c:pt idx="28">
                  <c:v>309.63333333333333</c:v>
                </c:pt>
                <c:pt idx="29">
                  <c:v>312.43548387096774</c:v>
                </c:pt>
              </c:numCache>
            </c:numRef>
          </c:val>
          <c:smooth val="0"/>
        </c:ser>
        <c:dLbls>
          <c:showLegendKey val="0"/>
          <c:showVal val="0"/>
          <c:showCatName val="0"/>
          <c:showSerName val="0"/>
          <c:showPercent val="0"/>
          <c:showBubbleSize val="0"/>
        </c:dLbls>
        <c:marker val="1"/>
        <c:smooth val="0"/>
        <c:axId val="599265712"/>
        <c:axId val="435032600"/>
      </c:lineChart>
      <c:catAx>
        <c:axId val="599265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aantal orderregels [#]</a:t>
                </a:r>
              </a:p>
            </c:rich>
          </c:tx>
          <c:layout>
            <c:manualLayout>
              <c:xMode val="edge"/>
              <c:yMode val="edge"/>
              <c:x val="0.42769857433808556"/>
              <c:y val="0.868058471857684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35032600"/>
        <c:crosses val="autoZero"/>
        <c:auto val="1"/>
        <c:lblAlgn val="ctr"/>
        <c:lblOffset val="100"/>
        <c:tickLblSkip val="2"/>
        <c:tickMarkSkip val="1"/>
        <c:noMultiLvlLbl val="0"/>
      </c:catAx>
      <c:valAx>
        <c:axId val="4350326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nl-NL"/>
                  <a:t>loopafstand [m]</a:t>
                </a:r>
              </a:p>
            </c:rich>
          </c:tx>
          <c:layout>
            <c:manualLayout>
              <c:xMode val="edge"/>
              <c:yMode val="edge"/>
              <c:x val="3.2586558044806514E-2"/>
              <c:y val="0.3159733158355205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99265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nl-NL"/>
              <a:t>Verwachting aantal orders met n orderregels (Poison verdeeld)</a:t>
            </a:r>
          </a:p>
        </c:rich>
      </c:tx>
      <c:layout>
        <c:manualLayout>
          <c:xMode val="edge"/>
          <c:yMode val="edge"/>
          <c:x val="0.14000026246719158"/>
          <c:y val="4.1095890410958902E-2"/>
        </c:manualLayout>
      </c:layout>
      <c:overlay val="0"/>
      <c:spPr>
        <a:noFill/>
        <a:ln w="25400">
          <a:noFill/>
        </a:ln>
      </c:spPr>
    </c:title>
    <c:autoTitleDeleted val="0"/>
    <c:plotArea>
      <c:layout>
        <c:manualLayout>
          <c:layoutTarget val="inner"/>
          <c:xMode val="edge"/>
          <c:yMode val="edge"/>
          <c:x val="0.16250019836449997"/>
          <c:y val="0.25114267240418275"/>
          <c:w val="0.80250097961545364"/>
          <c:h val="0.52968272725245813"/>
        </c:manualLayout>
      </c:layout>
      <c:lineChart>
        <c:grouping val="standard"/>
        <c:varyColors val="0"/>
        <c:ser>
          <c:idx val="0"/>
          <c:order val="0"/>
          <c:tx>
            <c:v>aantal orders</c:v>
          </c:tx>
          <c:spPr>
            <a:ln w="12700">
              <a:solidFill>
                <a:srgbClr val="000080"/>
              </a:solidFill>
              <a:prstDash val="solid"/>
            </a:ln>
          </c:spPr>
          <c:marker>
            <c:symbol val="diamond"/>
            <c:size val="5"/>
            <c:spPr>
              <a:solidFill>
                <a:srgbClr val="000080"/>
              </a:solidFill>
              <a:ln>
                <a:solidFill>
                  <a:srgbClr val="000080"/>
                </a:solidFill>
                <a:prstDash val="solid"/>
              </a:ln>
            </c:spPr>
          </c:marker>
          <c:val>
            <c:numRef>
              <c:f>'Jaarlijkse besparing'!$F$19:$F$48</c:f>
              <c:numCache>
                <c:formatCode>0</c:formatCode>
                <c:ptCount val="30"/>
                <c:pt idx="0">
                  <c:v>0.4367973562520539</c:v>
                </c:pt>
                <c:pt idx="1">
                  <c:v>2.8391828156383507</c:v>
                </c:pt>
                <c:pt idx="2">
                  <c:v>12.303125534432841</c:v>
                </c:pt>
                <c:pt idx="3">
                  <c:v>39.985157986906763</c:v>
                </c:pt>
                <c:pt idx="4">
                  <c:v>103.96141076595754</c:v>
                </c:pt>
                <c:pt idx="5">
                  <c:v>225.24972332624134</c:v>
                </c:pt>
                <c:pt idx="6">
                  <c:v>418.3209147487342</c:v>
                </c:pt>
                <c:pt idx="7">
                  <c:v>679.77148646669275</c:v>
                </c:pt>
                <c:pt idx="8">
                  <c:v>981.89214711855584</c:v>
                </c:pt>
                <c:pt idx="9">
                  <c:v>1276.4597912541233</c:v>
                </c:pt>
                <c:pt idx="10">
                  <c:v>1508.543389663964</c:v>
                </c:pt>
                <c:pt idx="11">
                  <c:v>1634.2553388026276</c:v>
                </c:pt>
                <c:pt idx="12">
                  <c:v>1634.2553388026276</c:v>
                </c:pt>
                <c:pt idx="13">
                  <c:v>1517.5228146024399</c:v>
                </c:pt>
                <c:pt idx="14">
                  <c:v>1315.1864393221149</c:v>
                </c:pt>
                <c:pt idx="15">
                  <c:v>1068.5889819492184</c:v>
                </c:pt>
                <c:pt idx="16">
                  <c:v>817.15628031410859</c:v>
                </c:pt>
                <c:pt idx="17">
                  <c:v>590.16842467130061</c:v>
                </c:pt>
                <c:pt idx="18">
                  <c:v>403.79944845931055</c:v>
                </c:pt>
                <c:pt idx="19">
                  <c:v>262.46964149855165</c:v>
                </c:pt>
                <c:pt idx="20">
                  <c:v>162.48120664196068</c:v>
                </c:pt>
                <c:pt idx="21">
                  <c:v>96.011622106613132</c:v>
                </c:pt>
                <c:pt idx="22">
                  <c:v>54.267438581998796</c:v>
                </c:pt>
                <c:pt idx="23">
                  <c:v>29.394862565249323</c:v>
                </c:pt>
                <c:pt idx="24">
                  <c:v>15.285328533929622</c:v>
                </c:pt>
                <c:pt idx="25">
                  <c:v>7.6426642669648288</c:v>
                </c:pt>
                <c:pt idx="26">
                  <c:v>3.679801313723793</c:v>
                </c:pt>
                <c:pt idx="27">
                  <c:v>1.7084791813717659</c:v>
                </c:pt>
                <c:pt idx="28">
                  <c:v>0.76586997785630806</c:v>
                </c:pt>
                <c:pt idx="29">
                  <c:v>0.33187699040440138</c:v>
                </c:pt>
              </c:numCache>
            </c:numRef>
          </c:val>
          <c:smooth val="0"/>
        </c:ser>
        <c:dLbls>
          <c:showLegendKey val="0"/>
          <c:showVal val="0"/>
          <c:showCatName val="0"/>
          <c:showSerName val="0"/>
          <c:showPercent val="0"/>
          <c:showBubbleSize val="0"/>
        </c:dLbls>
        <c:marker val="1"/>
        <c:smooth val="0"/>
        <c:axId val="608875904"/>
        <c:axId val="608876296"/>
      </c:lineChart>
      <c:catAx>
        <c:axId val="6088759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nl-NL"/>
                  <a:t>aantal orderregels</a:t>
                </a:r>
              </a:p>
            </c:rich>
          </c:tx>
          <c:layout>
            <c:manualLayout>
              <c:xMode val="edge"/>
              <c:yMode val="edge"/>
              <c:x val="0.43000052493438318"/>
              <c:y val="0.885848583995493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608876296"/>
        <c:crosses val="autoZero"/>
        <c:auto val="1"/>
        <c:lblAlgn val="ctr"/>
        <c:lblOffset val="100"/>
        <c:tickLblSkip val="2"/>
        <c:tickMarkSkip val="1"/>
        <c:noMultiLvlLbl val="0"/>
      </c:catAx>
      <c:valAx>
        <c:axId val="6088762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nl-NL"/>
                  <a:t>aantal orders</a:t>
                </a:r>
              </a:p>
            </c:rich>
          </c:tx>
          <c:layout>
            <c:manualLayout>
              <c:xMode val="edge"/>
              <c:yMode val="edge"/>
              <c:x val="0.04"/>
              <c:y val="0.3424671916010498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6088759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RESULTS!$D$3</c:f>
              <c:strCache>
                <c:ptCount val="1"/>
                <c:pt idx="0">
                  <c:v>Afstand zonder ABC indeling</c:v>
                </c:pt>
              </c:strCache>
            </c:strRef>
          </c:tx>
          <c:marker>
            <c:symbol val="none"/>
          </c:marker>
          <c:cat>
            <c:numRef>
              <c:f>RESULTS!$C$4:$C$13</c:f>
              <c:numCache>
                <c:formatCode>General</c:formatCode>
                <c:ptCount val="10"/>
                <c:pt idx="0">
                  <c:v>12</c:v>
                </c:pt>
                <c:pt idx="1">
                  <c:v>13</c:v>
                </c:pt>
                <c:pt idx="2">
                  <c:v>14</c:v>
                </c:pt>
                <c:pt idx="3">
                  <c:v>15</c:v>
                </c:pt>
                <c:pt idx="4">
                  <c:v>16</c:v>
                </c:pt>
                <c:pt idx="5">
                  <c:v>17</c:v>
                </c:pt>
                <c:pt idx="6">
                  <c:v>18</c:v>
                </c:pt>
                <c:pt idx="7">
                  <c:v>19</c:v>
                </c:pt>
                <c:pt idx="8">
                  <c:v>20</c:v>
                </c:pt>
                <c:pt idx="9">
                  <c:v>21</c:v>
                </c:pt>
              </c:numCache>
            </c:numRef>
          </c:cat>
          <c:val>
            <c:numRef>
              <c:f>RESULTS!$D$4:$D$13</c:f>
              <c:numCache>
                <c:formatCode>0.00</c:formatCode>
                <c:ptCount val="10"/>
                <c:pt idx="0">
                  <c:v>257.23846153846154</c:v>
                </c:pt>
                <c:pt idx="1">
                  <c:v>260.87142857142862</c:v>
                </c:pt>
                <c:pt idx="2">
                  <c:v>264.36666666666667</c:v>
                </c:pt>
                <c:pt idx="3">
                  <c:v>267.75</c:v>
                </c:pt>
                <c:pt idx="4">
                  <c:v>271.0411764705882</c:v>
                </c:pt>
                <c:pt idx="5">
                  <c:v>274.25555555555553</c:v>
                </c:pt>
                <c:pt idx="6">
                  <c:v>277.40526315789475</c:v>
                </c:pt>
                <c:pt idx="7">
                  <c:v>280.5</c:v>
                </c:pt>
                <c:pt idx="8">
                  <c:v>283.54761904761904</c:v>
                </c:pt>
                <c:pt idx="9">
                  <c:v>286.55454545454546</c:v>
                </c:pt>
              </c:numCache>
            </c:numRef>
          </c:val>
          <c:smooth val="0"/>
        </c:ser>
        <c:ser>
          <c:idx val="1"/>
          <c:order val="1"/>
          <c:tx>
            <c:strRef>
              <c:f>RESULTS!$E$3</c:f>
              <c:strCache>
                <c:ptCount val="1"/>
                <c:pt idx="0">
                  <c:v>Afstand met ABC indeling</c:v>
                </c:pt>
              </c:strCache>
            </c:strRef>
          </c:tx>
          <c:marker>
            <c:symbol val="none"/>
          </c:marker>
          <c:cat>
            <c:numRef>
              <c:f>RESULTS!$C$4:$C$13</c:f>
              <c:numCache>
                <c:formatCode>General</c:formatCode>
                <c:ptCount val="10"/>
                <c:pt idx="0">
                  <c:v>12</c:v>
                </c:pt>
                <c:pt idx="1">
                  <c:v>13</c:v>
                </c:pt>
                <c:pt idx="2">
                  <c:v>14</c:v>
                </c:pt>
                <c:pt idx="3">
                  <c:v>15</c:v>
                </c:pt>
                <c:pt idx="4">
                  <c:v>16</c:v>
                </c:pt>
                <c:pt idx="5">
                  <c:v>17</c:v>
                </c:pt>
                <c:pt idx="6">
                  <c:v>18</c:v>
                </c:pt>
                <c:pt idx="7">
                  <c:v>19</c:v>
                </c:pt>
                <c:pt idx="8">
                  <c:v>20</c:v>
                </c:pt>
                <c:pt idx="9">
                  <c:v>21</c:v>
                </c:pt>
              </c:numCache>
            </c:numRef>
          </c:cat>
          <c:val>
            <c:numRef>
              <c:f>RESULTS!$E$4:$E$13</c:f>
              <c:numCache>
                <c:formatCode>0.00</c:formatCode>
                <c:ptCount val="10"/>
                <c:pt idx="0">
                  <c:v>136.13495081570818</c:v>
                </c:pt>
                <c:pt idx="1">
                  <c:v>140.29737790621471</c:v>
                </c:pt>
                <c:pt idx="2">
                  <c:v>144.18443101919974</c:v>
                </c:pt>
                <c:pt idx="3">
                  <c:v>147.82755521272682</c:v>
                </c:pt>
                <c:pt idx="4">
                  <c:v>151.25244210584626</c:v>
                </c:pt>
                <c:pt idx="5">
                  <c:v>154.48044393035062</c:v>
                </c:pt>
                <c:pt idx="6">
                  <c:v>157.52960339842892</c:v>
                </c:pt>
                <c:pt idx="7">
                  <c:v>160.41540596823202</c:v>
                </c:pt>
                <c:pt idx="8">
                  <c:v>163.15133086341626</c:v>
                </c:pt>
                <c:pt idx="9">
                  <c:v>165.74925609974807</c:v>
                </c:pt>
              </c:numCache>
            </c:numRef>
          </c:val>
          <c:smooth val="0"/>
        </c:ser>
        <c:dLbls>
          <c:showLegendKey val="0"/>
          <c:showVal val="0"/>
          <c:showCatName val="0"/>
          <c:showSerName val="0"/>
          <c:showPercent val="0"/>
          <c:showBubbleSize val="0"/>
        </c:dLbls>
        <c:smooth val="0"/>
        <c:axId val="599247776"/>
        <c:axId val="681286728"/>
      </c:lineChart>
      <c:catAx>
        <c:axId val="599247776"/>
        <c:scaling>
          <c:orientation val="minMax"/>
        </c:scaling>
        <c:delete val="0"/>
        <c:axPos val="b"/>
        <c:numFmt formatCode="General" sourceLinked="1"/>
        <c:majorTickMark val="none"/>
        <c:minorTickMark val="none"/>
        <c:tickLblPos val="nextTo"/>
        <c:crossAx val="681286728"/>
        <c:crosses val="autoZero"/>
        <c:auto val="1"/>
        <c:lblAlgn val="ctr"/>
        <c:lblOffset val="100"/>
        <c:noMultiLvlLbl val="0"/>
      </c:catAx>
      <c:valAx>
        <c:axId val="681286728"/>
        <c:scaling>
          <c:orientation val="minMax"/>
        </c:scaling>
        <c:delete val="0"/>
        <c:axPos val="l"/>
        <c:majorGridlines/>
        <c:numFmt formatCode="0.00" sourceLinked="1"/>
        <c:majorTickMark val="none"/>
        <c:minorTickMark val="none"/>
        <c:tickLblPos val="nextTo"/>
        <c:spPr>
          <a:ln w="9525">
            <a:noFill/>
          </a:ln>
        </c:spPr>
        <c:crossAx val="599247776"/>
        <c:crosses val="autoZero"/>
        <c:crossBetween val="between"/>
      </c:valAx>
    </c:plotArea>
    <c:legend>
      <c:legendPos val="b"/>
      <c:layout/>
      <c:overlay val="0"/>
    </c:legend>
    <c:plotVisOnly val="1"/>
    <c:dispBlanksAs val="gap"/>
    <c:showDLblsOverMax val="0"/>
  </c:chart>
  <c:spPr>
    <a:ln w="19050">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Scroll" dx="16" fmlaLink="$A$1" max="20" page="10" val="1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0.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14</xdr:row>
          <xdr:rowOff>76200</xdr:rowOff>
        </xdr:from>
        <xdr:to>
          <xdr:col>4</xdr:col>
          <xdr:colOff>676275</xdr:colOff>
          <xdr:row>30</xdr:row>
          <xdr:rowOff>114300</xdr:rowOff>
        </xdr:to>
        <xdr:sp macro="" textlink="">
          <xdr:nvSpPr>
            <xdr:cNvPr id="88066" name="Object 2" hidden="1">
              <a:extLst>
                <a:ext uri="{63B3BB69-23CF-44E3-9099-C40C66FF867C}">
                  <a14:compatExt spid="_x0000_s88066"/>
                </a:ext>
              </a:extLst>
            </xdr:cNvPr>
            <xdr:cNvSpPr/>
          </xdr:nvSpPr>
          <xdr:spPr bwMode="auto">
            <a:xfrm>
              <a:off x="0" y="0"/>
              <a:ext cx="0" cy="0"/>
            </a:xfrm>
            <a:prstGeom prst="rect">
              <a:avLst/>
            </a:prstGeom>
            <a:solidFill>
              <a:srgbClr val="FFFFFF" mc:Ignorable="a14" a14:legacySpreadsheetColorIndex="65"/>
            </a:solidFill>
            <a:ln w="19050">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05473" name="Object 1" hidden="1">
              <a:extLst>
                <a:ext uri="{63B3BB69-23CF-44E3-9099-C40C66FF867C}">
                  <a14:compatExt spid="_x0000_s1054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05474" name="Object 2" hidden="1">
              <a:extLst>
                <a:ext uri="{63B3BB69-23CF-44E3-9099-C40C66FF867C}">
                  <a14:compatExt spid="_x0000_s1054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05475" name="Object 3" hidden="1">
              <a:extLst>
                <a:ext uri="{63B3BB69-23CF-44E3-9099-C40C66FF867C}">
                  <a14:compatExt spid="_x0000_s1054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08545" name="Object 1" hidden="1">
              <a:extLst>
                <a:ext uri="{63B3BB69-23CF-44E3-9099-C40C66FF867C}">
                  <a14:compatExt spid="_x0000_s1085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08546" name="Object 2" hidden="1">
              <a:extLst>
                <a:ext uri="{63B3BB69-23CF-44E3-9099-C40C66FF867C}">
                  <a14:compatExt spid="_x0000_s1085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08547" name="Object 3" hidden="1">
              <a:extLst>
                <a:ext uri="{63B3BB69-23CF-44E3-9099-C40C66FF867C}">
                  <a14:compatExt spid="_x0000_s1085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09569" name="Object 1" hidden="1">
              <a:extLst>
                <a:ext uri="{63B3BB69-23CF-44E3-9099-C40C66FF867C}">
                  <a14:compatExt spid="_x0000_s1095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09570" name="Object 2" hidden="1">
              <a:extLst>
                <a:ext uri="{63B3BB69-23CF-44E3-9099-C40C66FF867C}">
                  <a14:compatExt spid="_x0000_s1095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09571" name="Object 3" hidden="1">
              <a:extLst>
                <a:ext uri="{63B3BB69-23CF-44E3-9099-C40C66FF867C}">
                  <a14:compatExt spid="_x0000_s1095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0593" name="Object 1" hidden="1">
              <a:extLst>
                <a:ext uri="{63B3BB69-23CF-44E3-9099-C40C66FF867C}">
                  <a14:compatExt spid="_x0000_s1105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0594" name="Object 2" hidden="1">
              <a:extLst>
                <a:ext uri="{63B3BB69-23CF-44E3-9099-C40C66FF867C}">
                  <a14:compatExt spid="_x0000_s1105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0595" name="Object 3" hidden="1">
              <a:extLst>
                <a:ext uri="{63B3BB69-23CF-44E3-9099-C40C66FF867C}">
                  <a14:compatExt spid="_x0000_s1105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1617" name="Object 1" hidden="1">
              <a:extLst>
                <a:ext uri="{63B3BB69-23CF-44E3-9099-C40C66FF867C}">
                  <a14:compatExt spid="_x0000_s1116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1618" name="Object 2" hidden="1">
              <a:extLst>
                <a:ext uri="{63B3BB69-23CF-44E3-9099-C40C66FF867C}">
                  <a14:compatExt spid="_x0000_s1116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1619" name="Object 3" hidden="1">
              <a:extLst>
                <a:ext uri="{63B3BB69-23CF-44E3-9099-C40C66FF867C}">
                  <a14:compatExt spid="_x0000_s1116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2641" name="Object 1" hidden="1">
              <a:extLst>
                <a:ext uri="{63B3BB69-23CF-44E3-9099-C40C66FF867C}">
                  <a14:compatExt spid="_x0000_s1126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2642" name="Object 2" hidden="1">
              <a:extLst>
                <a:ext uri="{63B3BB69-23CF-44E3-9099-C40C66FF867C}">
                  <a14:compatExt spid="_x0000_s1126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2643" name="Object 3" hidden="1">
              <a:extLst>
                <a:ext uri="{63B3BB69-23CF-44E3-9099-C40C66FF867C}">
                  <a14:compatExt spid="_x0000_s1126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32097" name="Object 1" hidden="1">
              <a:extLst>
                <a:ext uri="{63B3BB69-23CF-44E3-9099-C40C66FF867C}">
                  <a14:compatExt spid="_x0000_s132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32099" name="Object 3" hidden="1">
              <a:extLst>
                <a:ext uri="{63B3BB69-23CF-44E3-9099-C40C66FF867C}">
                  <a14:compatExt spid="_x0000_s132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3665" name="Object 1" hidden="1">
              <a:extLst>
                <a:ext uri="{63B3BB69-23CF-44E3-9099-C40C66FF867C}">
                  <a14:compatExt spid="_x0000_s1136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3666" name="Object 2" hidden="1">
              <a:extLst>
                <a:ext uri="{63B3BB69-23CF-44E3-9099-C40C66FF867C}">
                  <a14:compatExt spid="_x0000_s1136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3667" name="Object 3" hidden="1">
              <a:extLst>
                <a:ext uri="{63B3BB69-23CF-44E3-9099-C40C66FF867C}">
                  <a14:compatExt spid="_x0000_s1136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4689" name="Object 1" hidden="1">
              <a:extLst>
                <a:ext uri="{63B3BB69-23CF-44E3-9099-C40C66FF867C}">
                  <a14:compatExt spid="_x0000_s1146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4690" name="Object 2" hidden="1">
              <a:extLst>
                <a:ext uri="{63B3BB69-23CF-44E3-9099-C40C66FF867C}">
                  <a14:compatExt spid="_x0000_s1146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4691" name="Object 3" hidden="1">
              <a:extLst>
                <a:ext uri="{63B3BB69-23CF-44E3-9099-C40C66FF867C}">
                  <a14:compatExt spid="_x0000_s1146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5713" name="Object 1" hidden="1">
              <a:extLst>
                <a:ext uri="{63B3BB69-23CF-44E3-9099-C40C66FF867C}">
                  <a14:compatExt spid="_x0000_s1157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5714" name="Object 2" hidden="1">
              <a:extLst>
                <a:ext uri="{63B3BB69-23CF-44E3-9099-C40C66FF867C}">
                  <a14:compatExt spid="_x0000_s1157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5715" name="Object 3" hidden="1">
              <a:extLst>
                <a:ext uri="{63B3BB69-23CF-44E3-9099-C40C66FF867C}">
                  <a14:compatExt spid="_x0000_s1157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95250</xdr:colOff>
      <xdr:row>13</xdr:row>
      <xdr:rowOff>38100</xdr:rowOff>
    </xdr:from>
    <xdr:to>
      <xdr:col>14</xdr:col>
      <xdr:colOff>504825</xdr:colOff>
      <xdr:row>30</xdr:row>
      <xdr:rowOff>28575</xdr:rowOff>
    </xdr:to>
    <xdr:graphicFrame macro="">
      <xdr:nvGraphicFramePr>
        <xdr:cNvPr id="1047"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6737" name="Object 1" hidden="1">
              <a:extLst>
                <a:ext uri="{63B3BB69-23CF-44E3-9099-C40C66FF867C}">
                  <a14:compatExt spid="_x0000_s1167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6738" name="Object 2" hidden="1">
              <a:extLst>
                <a:ext uri="{63B3BB69-23CF-44E3-9099-C40C66FF867C}">
                  <a14:compatExt spid="_x0000_s1167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6739" name="Object 3" hidden="1">
              <a:extLst>
                <a:ext uri="{63B3BB69-23CF-44E3-9099-C40C66FF867C}">
                  <a14:compatExt spid="_x0000_s1167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7761" name="Object 1" hidden="1">
              <a:extLst>
                <a:ext uri="{63B3BB69-23CF-44E3-9099-C40C66FF867C}">
                  <a14:compatExt spid="_x0000_s1177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7762" name="Object 2" hidden="1">
              <a:extLst>
                <a:ext uri="{63B3BB69-23CF-44E3-9099-C40C66FF867C}">
                  <a14:compatExt spid="_x0000_s1177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7763" name="Object 3" hidden="1">
              <a:extLst>
                <a:ext uri="{63B3BB69-23CF-44E3-9099-C40C66FF867C}">
                  <a14:compatExt spid="_x0000_s1177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8785" name="Object 1" hidden="1">
              <a:extLst>
                <a:ext uri="{63B3BB69-23CF-44E3-9099-C40C66FF867C}">
                  <a14:compatExt spid="_x0000_s1187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8786" name="Object 2" hidden="1">
              <a:extLst>
                <a:ext uri="{63B3BB69-23CF-44E3-9099-C40C66FF867C}">
                  <a14:compatExt spid="_x0000_s1187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8787" name="Object 3" hidden="1">
              <a:extLst>
                <a:ext uri="{63B3BB69-23CF-44E3-9099-C40C66FF867C}">
                  <a14:compatExt spid="_x0000_s1187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19809" name="Object 1" hidden="1">
              <a:extLst>
                <a:ext uri="{63B3BB69-23CF-44E3-9099-C40C66FF867C}">
                  <a14:compatExt spid="_x0000_s1198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19810" name="Object 2" hidden="1">
              <a:extLst>
                <a:ext uri="{63B3BB69-23CF-44E3-9099-C40C66FF867C}">
                  <a14:compatExt spid="_x0000_s11981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19811" name="Object 3" hidden="1">
              <a:extLst>
                <a:ext uri="{63B3BB69-23CF-44E3-9099-C40C66FF867C}">
                  <a14:compatExt spid="_x0000_s11981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0833" name="Object 1" hidden="1">
              <a:extLst>
                <a:ext uri="{63B3BB69-23CF-44E3-9099-C40C66FF867C}">
                  <a14:compatExt spid="_x0000_s1208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0834" name="Object 2" hidden="1">
              <a:extLst>
                <a:ext uri="{63B3BB69-23CF-44E3-9099-C40C66FF867C}">
                  <a14:compatExt spid="_x0000_s1208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0835" name="Object 3" hidden="1">
              <a:extLst>
                <a:ext uri="{63B3BB69-23CF-44E3-9099-C40C66FF867C}">
                  <a14:compatExt spid="_x0000_s1208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1857" name="Object 1" hidden="1">
              <a:extLst>
                <a:ext uri="{63B3BB69-23CF-44E3-9099-C40C66FF867C}">
                  <a14:compatExt spid="_x0000_s1218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1858" name="Object 2" hidden="1">
              <a:extLst>
                <a:ext uri="{63B3BB69-23CF-44E3-9099-C40C66FF867C}">
                  <a14:compatExt spid="_x0000_s1218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1859" name="Object 3" hidden="1">
              <a:extLst>
                <a:ext uri="{63B3BB69-23CF-44E3-9099-C40C66FF867C}">
                  <a14:compatExt spid="_x0000_s1218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2881" name="Object 1" hidden="1">
              <a:extLst>
                <a:ext uri="{63B3BB69-23CF-44E3-9099-C40C66FF867C}">
                  <a14:compatExt spid="_x0000_s1228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2882" name="Object 2" hidden="1">
              <a:extLst>
                <a:ext uri="{63B3BB69-23CF-44E3-9099-C40C66FF867C}">
                  <a14:compatExt spid="_x0000_s1228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2883" name="Object 3" hidden="1">
              <a:extLst>
                <a:ext uri="{63B3BB69-23CF-44E3-9099-C40C66FF867C}">
                  <a14:compatExt spid="_x0000_s1228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3905" name="Object 1" hidden="1">
              <a:extLst>
                <a:ext uri="{63B3BB69-23CF-44E3-9099-C40C66FF867C}">
                  <a14:compatExt spid="_x0000_s1239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3906" name="Object 2" hidden="1">
              <a:extLst>
                <a:ext uri="{63B3BB69-23CF-44E3-9099-C40C66FF867C}">
                  <a14:compatExt spid="_x0000_s1239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3907" name="Object 3" hidden="1">
              <a:extLst>
                <a:ext uri="{63B3BB69-23CF-44E3-9099-C40C66FF867C}">
                  <a14:compatExt spid="_x0000_s1239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4929" name="Object 1" hidden="1">
              <a:extLst>
                <a:ext uri="{63B3BB69-23CF-44E3-9099-C40C66FF867C}">
                  <a14:compatExt spid="_x0000_s1249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4930" name="Object 2" hidden="1">
              <a:extLst>
                <a:ext uri="{63B3BB69-23CF-44E3-9099-C40C66FF867C}">
                  <a14:compatExt spid="_x0000_s1249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4931" name="Object 3" hidden="1">
              <a:extLst>
                <a:ext uri="{63B3BB69-23CF-44E3-9099-C40C66FF867C}">
                  <a14:compatExt spid="_x0000_s1249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5953" name="Object 1" hidden="1">
              <a:extLst>
                <a:ext uri="{63B3BB69-23CF-44E3-9099-C40C66FF867C}">
                  <a14:compatExt spid="_x0000_s1259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5954" name="Object 2" hidden="1">
              <a:extLst>
                <a:ext uri="{63B3BB69-23CF-44E3-9099-C40C66FF867C}">
                  <a14:compatExt spid="_x0000_s1259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5955" name="Object 3" hidden="1">
              <a:extLst>
                <a:ext uri="{63B3BB69-23CF-44E3-9099-C40C66FF867C}">
                  <a14:compatExt spid="_x0000_s1259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100</xdr:row>
      <xdr:rowOff>0</xdr:rowOff>
    </xdr:from>
    <xdr:to>
      <xdr:col>6</xdr:col>
      <xdr:colOff>428625</xdr:colOff>
      <xdr:row>102</xdr:row>
      <xdr:rowOff>57150</xdr:rowOff>
    </xdr:to>
    <xdr:sp macro="" textlink="">
      <xdr:nvSpPr>
        <xdr:cNvPr id="7170" name="Text Box 2"/>
        <xdr:cNvSpPr txBox="1">
          <a:spLocks noChangeArrowheads="1"/>
        </xdr:cNvSpPr>
      </xdr:nvSpPr>
      <xdr:spPr bwMode="auto">
        <a:xfrm>
          <a:off x="885825" y="14287500"/>
          <a:ext cx="236220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100</xdr:row>
          <xdr:rowOff>0</xdr:rowOff>
        </xdr:from>
        <xdr:to>
          <xdr:col>10</xdr:col>
          <xdr:colOff>19050</xdr:colOff>
          <xdr:row>103</xdr:row>
          <xdr:rowOff>47625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104</xdr:row>
      <xdr:rowOff>0</xdr:rowOff>
    </xdr:from>
    <xdr:to>
      <xdr:col>6</xdr:col>
      <xdr:colOff>428625</xdr:colOff>
      <xdr:row>106</xdr:row>
      <xdr:rowOff>66675</xdr:rowOff>
    </xdr:to>
    <xdr:sp macro="" textlink="">
      <xdr:nvSpPr>
        <xdr:cNvPr id="7172" name="Text Box 4"/>
        <xdr:cNvSpPr txBox="1">
          <a:spLocks noChangeArrowheads="1"/>
        </xdr:cNvSpPr>
      </xdr:nvSpPr>
      <xdr:spPr bwMode="auto">
        <a:xfrm>
          <a:off x="885825" y="14935200"/>
          <a:ext cx="236220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104</xdr:row>
          <xdr:rowOff>0</xdr:rowOff>
        </xdr:from>
        <xdr:to>
          <xdr:col>10</xdr:col>
          <xdr:colOff>19050</xdr:colOff>
          <xdr:row>107</xdr:row>
          <xdr:rowOff>47625</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108</xdr:row>
      <xdr:rowOff>0</xdr:rowOff>
    </xdr:from>
    <xdr:to>
      <xdr:col>6</xdr:col>
      <xdr:colOff>428625</xdr:colOff>
      <xdr:row>110</xdr:row>
      <xdr:rowOff>66675</xdr:rowOff>
    </xdr:to>
    <xdr:sp macro="" textlink="">
      <xdr:nvSpPr>
        <xdr:cNvPr id="7175" name="Text Box 7"/>
        <xdr:cNvSpPr txBox="1">
          <a:spLocks noChangeArrowheads="1"/>
        </xdr:cNvSpPr>
      </xdr:nvSpPr>
      <xdr:spPr bwMode="auto">
        <a:xfrm>
          <a:off x="885825" y="15582900"/>
          <a:ext cx="236220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108</xdr:row>
          <xdr:rowOff>0</xdr:rowOff>
        </xdr:from>
        <xdr:to>
          <xdr:col>8</xdr:col>
          <xdr:colOff>180975</xdr:colOff>
          <xdr:row>109</xdr:row>
          <xdr:rowOff>114300</xdr:rowOff>
        </xdr:to>
        <xdr:sp macro="" textlink="">
          <xdr:nvSpPr>
            <xdr:cNvPr id="7177" name="Object 9" hidden="1">
              <a:extLst>
                <a:ext uri="{63B3BB69-23CF-44E3-9099-C40C66FF867C}">
                  <a14:compatExt spid="_x0000_s7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6977" name="Object 1" hidden="1">
              <a:extLst>
                <a:ext uri="{63B3BB69-23CF-44E3-9099-C40C66FF867C}">
                  <a14:compatExt spid="_x0000_s1269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6978" name="Object 2" hidden="1">
              <a:extLst>
                <a:ext uri="{63B3BB69-23CF-44E3-9099-C40C66FF867C}">
                  <a14:compatExt spid="_x0000_s1269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6979" name="Object 3" hidden="1">
              <a:extLst>
                <a:ext uri="{63B3BB69-23CF-44E3-9099-C40C66FF867C}">
                  <a14:compatExt spid="_x0000_s1269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8001" name="Object 1" hidden="1">
              <a:extLst>
                <a:ext uri="{63B3BB69-23CF-44E3-9099-C40C66FF867C}">
                  <a14:compatExt spid="_x0000_s1280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8002" name="Object 2" hidden="1">
              <a:extLst>
                <a:ext uri="{63B3BB69-23CF-44E3-9099-C40C66FF867C}">
                  <a14:compatExt spid="_x0000_s1280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8003" name="Object 3" hidden="1">
              <a:extLst>
                <a:ext uri="{63B3BB69-23CF-44E3-9099-C40C66FF867C}">
                  <a14:compatExt spid="_x0000_s1280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29025" name="Object 1" hidden="1">
              <a:extLst>
                <a:ext uri="{63B3BB69-23CF-44E3-9099-C40C66FF867C}">
                  <a14:compatExt spid="_x0000_s129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29026" name="Object 2" hidden="1">
              <a:extLst>
                <a:ext uri="{63B3BB69-23CF-44E3-9099-C40C66FF867C}">
                  <a14:compatExt spid="_x0000_s129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29027" name="Object 3" hidden="1">
              <a:extLst>
                <a:ext uri="{63B3BB69-23CF-44E3-9099-C40C66FF867C}">
                  <a14:compatExt spid="_x0000_s129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30049" name="Object 1" hidden="1">
              <a:extLst>
                <a:ext uri="{63B3BB69-23CF-44E3-9099-C40C66FF867C}">
                  <a14:compatExt spid="_x0000_s130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30050" name="Object 2" hidden="1">
              <a:extLst>
                <a:ext uri="{63B3BB69-23CF-44E3-9099-C40C66FF867C}">
                  <a14:compatExt spid="_x0000_s130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30051" name="Object 3" hidden="1">
              <a:extLst>
                <a:ext uri="{63B3BB69-23CF-44E3-9099-C40C66FF867C}">
                  <a14:compatExt spid="_x0000_s130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31073" name="Object 1" hidden="1">
              <a:extLst>
                <a:ext uri="{63B3BB69-23CF-44E3-9099-C40C66FF867C}">
                  <a14:compatExt spid="_x0000_s131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31074" name="Object 2" hidden="1">
              <a:extLst>
                <a:ext uri="{63B3BB69-23CF-44E3-9099-C40C66FF867C}">
                  <a14:compatExt spid="_x0000_s131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31075" name="Object 3" hidden="1">
              <a:extLst>
                <a:ext uri="{63B3BB69-23CF-44E3-9099-C40C66FF867C}">
                  <a14:compatExt spid="_x0000_s131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xdr:row>
          <xdr:rowOff>19050</xdr:rowOff>
        </xdr:from>
        <xdr:to>
          <xdr:col>1</xdr:col>
          <xdr:colOff>200025</xdr:colOff>
          <xdr:row>11</xdr:row>
          <xdr:rowOff>104775</xdr:rowOff>
        </xdr:to>
        <xdr:sp macro="" textlink="">
          <xdr:nvSpPr>
            <xdr:cNvPr id="152577" name="Scroll Bar 1" hidden="1">
              <a:extLst>
                <a:ext uri="{63B3BB69-23CF-44E3-9099-C40C66FF867C}">
                  <a14:compatExt spid="_x0000_s152577"/>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0</xdr:col>
      <xdr:colOff>247650</xdr:colOff>
      <xdr:row>13</xdr:row>
      <xdr:rowOff>9525</xdr:rowOff>
    </xdr:from>
    <xdr:to>
      <xdr:col>6</xdr:col>
      <xdr:colOff>0</xdr:colOff>
      <xdr:row>21</xdr:row>
      <xdr:rowOff>76200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457200</xdr:colOff>
      <xdr:row>1</xdr:row>
      <xdr:rowOff>0</xdr:rowOff>
    </xdr:from>
    <xdr:to>
      <xdr:col>13</xdr:col>
      <xdr:colOff>161925</xdr:colOff>
      <xdr:row>13</xdr:row>
      <xdr:rowOff>76200</xdr:rowOff>
    </xdr:to>
    <xdr:graphicFrame macro="">
      <xdr:nvGraphicFramePr>
        <xdr:cNvPr id="8215"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95233" name="Object 1" hidden="1">
              <a:extLst>
                <a:ext uri="{63B3BB69-23CF-44E3-9099-C40C66FF867C}">
                  <a14:compatExt spid="_x0000_s952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95234" name="Object 2" hidden="1">
              <a:extLst>
                <a:ext uri="{63B3BB69-23CF-44E3-9099-C40C66FF867C}">
                  <a14:compatExt spid="_x0000_s952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95235" name="Object 3" hidden="1">
              <a:extLst>
                <a:ext uri="{63B3BB69-23CF-44E3-9099-C40C66FF867C}">
                  <a14:compatExt spid="_x0000_s952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96258" name="Object 2" hidden="1">
              <a:extLst>
                <a:ext uri="{63B3BB69-23CF-44E3-9099-C40C66FF867C}">
                  <a14:compatExt spid="_x0000_s962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96259" name="Object 3" hidden="1">
              <a:extLst>
                <a:ext uri="{63B3BB69-23CF-44E3-9099-C40C66FF867C}">
                  <a14:compatExt spid="_x0000_s962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97281" name="Object 1" hidden="1">
              <a:extLst>
                <a:ext uri="{63B3BB69-23CF-44E3-9099-C40C66FF867C}">
                  <a14:compatExt spid="_x0000_s972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97282" name="Object 2" hidden="1">
              <a:extLst>
                <a:ext uri="{63B3BB69-23CF-44E3-9099-C40C66FF867C}">
                  <a14:compatExt spid="_x0000_s972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97283" name="Object 3" hidden="1">
              <a:extLst>
                <a:ext uri="{63B3BB69-23CF-44E3-9099-C40C66FF867C}">
                  <a14:compatExt spid="_x0000_s972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07521" name="Object 1" hidden="1">
              <a:extLst>
                <a:ext uri="{63B3BB69-23CF-44E3-9099-C40C66FF867C}">
                  <a14:compatExt spid="_x0000_s1075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07522" name="Object 2" hidden="1">
              <a:extLst>
                <a:ext uri="{63B3BB69-23CF-44E3-9099-C40C66FF867C}">
                  <a14:compatExt spid="_x0000_s1075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07523" name="Object 3" hidden="1">
              <a:extLst>
                <a:ext uri="{63B3BB69-23CF-44E3-9099-C40C66FF867C}">
                  <a14:compatExt spid="_x0000_s1075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8</xdr:col>
      <xdr:colOff>400050</xdr:colOff>
      <xdr:row>10</xdr:row>
      <xdr:rowOff>28575</xdr:rowOff>
    </xdr:from>
    <xdr:to>
      <xdr:col>16</xdr:col>
      <xdr:colOff>285750</xdr:colOff>
      <xdr:row>13</xdr:row>
      <xdr:rowOff>114300</xdr:rowOff>
    </xdr:to>
    <xdr:sp macro="" textlink="">
      <xdr:nvSpPr>
        <xdr:cNvPr id="2" name="Text Box 1"/>
        <xdr:cNvSpPr txBox="1">
          <a:spLocks noChangeArrowheads="1"/>
        </xdr:cNvSpPr>
      </xdr:nvSpPr>
      <xdr:spPr bwMode="auto">
        <a:xfrm>
          <a:off x="4876800" y="352425"/>
          <a:ext cx="3581400"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Berekening van loopafstand in gangpad met n orderregels en indeling volgens genoemde ABC-indeling van het assortiment.</a:t>
          </a:r>
        </a:p>
        <a:p>
          <a:pPr algn="l" rtl="0">
            <a:defRPr sz="1000"/>
          </a:pPr>
          <a:r>
            <a:rPr lang="nl-NL" sz="1000" b="0" i="0" u="none" strike="noStrike" baseline="0">
              <a:solidFill>
                <a:srgbClr val="000000"/>
              </a:solidFill>
              <a:latin typeface="Arial"/>
              <a:cs typeface="Arial"/>
            </a:rPr>
            <a:t>(boven 30 orderregels ontstaan kleine afwijkingen)</a:t>
          </a:r>
        </a:p>
      </xdr:txBody>
    </xdr:sp>
    <xdr:clientData/>
  </xdr:twoCellAnchor>
  <xdr:twoCellAnchor>
    <xdr:from>
      <xdr:col>2</xdr:col>
      <xdr:colOff>0</xdr:colOff>
      <xdr:row>99</xdr:row>
      <xdr:rowOff>0</xdr:rowOff>
    </xdr:from>
    <xdr:to>
      <xdr:col>6</xdr:col>
      <xdr:colOff>428625</xdr:colOff>
      <xdr:row>101</xdr:row>
      <xdr:rowOff>57150</xdr:rowOff>
    </xdr:to>
    <xdr:sp macro="" textlink="">
      <xdr:nvSpPr>
        <xdr:cNvPr id="3" name="Text Box 2"/>
        <xdr:cNvSpPr txBox="1">
          <a:spLocks noChangeArrowheads="1"/>
        </xdr:cNvSpPr>
      </xdr:nvSpPr>
      <xdr:spPr bwMode="auto">
        <a:xfrm>
          <a:off x="885825" y="15420975"/>
          <a:ext cx="2733675"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C-artikelen bij n orderregels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10</xdr:col>
          <xdr:colOff>19050</xdr:colOff>
          <xdr:row>102</xdr:row>
          <xdr:rowOff>47625</xdr:rowOff>
        </xdr:to>
        <xdr:sp macro="" textlink="">
          <xdr:nvSpPr>
            <xdr:cNvPr id="106497" name="Object 1" hidden="1">
              <a:extLst>
                <a:ext uri="{63B3BB69-23CF-44E3-9099-C40C66FF867C}">
                  <a14:compatExt spid="_x0000_s1064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103</xdr:row>
      <xdr:rowOff>0</xdr:rowOff>
    </xdr:from>
    <xdr:to>
      <xdr:col>6</xdr:col>
      <xdr:colOff>428625</xdr:colOff>
      <xdr:row>105</xdr:row>
      <xdr:rowOff>66675</xdr:rowOff>
    </xdr:to>
    <xdr:sp macro="" textlink="">
      <xdr:nvSpPr>
        <xdr:cNvPr id="5" name="Text Box 4"/>
        <xdr:cNvSpPr txBox="1">
          <a:spLocks noChangeArrowheads="1"/>
        </xdr:cNvSpPr>
      </xdr:nvSpPr>
      <xdr:spPr bwMode="auto">
        <a:xfrm>
          <a:off x="885825" y="160686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x B-artikelen bij n orderregels, maar geen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10</xdr:col>
          <xdr:colOff>19050</xdr:colOff>
          <xdr:row>106</xdr:row>
          <xdr:rowOff>47625</xdr:rowOff>
        </xdr:to>
        <xdr:sp macro="" textlink="">
          <xdr:nvSpPr>
            <xdr:cNvPr id="106498" name="Object 2" hidden="1">
              <a:extLst>
                <a:ext uri="{63B3BB69-23CF-44E3-9099-C40C66FF867C}">
                  <a14:compatExt spid="_x0000_s1064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0</xdr:colOff>
      <xdr:row>107</xdr:row>
      <xdr:rowOff>0</xdr:rowOff>
    </xdr:from>
    <xdr:to>
      <xdr:col>6</xdr:col>
      <xdr:colOff>428625</xdr:colOff>
      <xdr:row>109</xdr:row>
      <xdr:rowOff>66675</xdr:rowOff>
    </xdr:to>
    <xdr:sp macro="" textlink="">
      <xdr:nvSpPr>
        <xdr:cNvPr id="7" name="Text Box 7"/>
        <xdr:cNvSpPr txBox="1">
          <a:spLocks noChangeArrowheads="1"/>
        </xdr:cNvSpPr>
      </xdr:nvSpPr>
      <xdr:spPr bwMode="auto">
        <a:xfrm>
          <a:off x="885825" y="16716375"/>
          <a:ext cx="27336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Kans op n A-artikelen, geen B en C's</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107</xdr:row>
          <xdr:rowOff>0</xdr:rowOff>
        </xdr:from>
        <xdr:to>
          <xdr:col>8</xdr:col>
          <xdr:colOff>180975</xdr:colOff>
          <xdr:row>108</xdr:row>
          <xdr:rowOff>114300</xdr:rowOff>
        </xdr:to>
        <xdr:sp macro="" textlink="">
          <xdr:nvSpPr>
            <xdr:cNvPr id="106499" name="Object 3" hidden="1">
              <a:extLst>
                <a:ext uri="{63B3BB69-23CF-44E3-9099-C40C66FF867C}">
                  <a14:compatExt spid="_x0000_s1064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9.xml"/><Relationship Id="rId7" Type="http://schemas.openxmlformats.org/officeDocument/2006/relationships/oleObject" Target="../embeddings/oleObject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2.emf"/><Relationship Id="rId5" Type="http://schemas.openxmlformats.org/officeDocument/2006/relationships/oleObject" Target="../embeddings/oleObject16.bin"/><Relationship Id="rId10" Type="http://schemas.openxmlformats.org/officeDocument/2006/relationships/image" Target="../media/image4.emf"/><Relationship Id="rId4" Type="http://schemas.openxmlformats.org/officeDocument/2006/relationships/vmlDrawing" Target="../drawings/vmlDrawing7.vml"/><Relationship Id="rId9" Type="http://schemas.openxmlformats.org/officeDocument/2006/relationships/oleObject" Target="../embeddings/oleObject18.bin"/></Relationships>
</file>

<file path=xl/worksheets/_rels/sheet11.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0.xml"/><Relationship Id="rId7" Type="http://schemas.openxmlformats.org/officeDocument/2006/relationships/oleObject" Target="../embeddings/oleObject20.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2.emf"/><Relationship Id="rId5" Type="http://schemas.openxmlformats.org/officeDocument/2006/relationships/oleObject" Target="../embeddings/oleObject19.bin"/><Relationship Id="rId10" Type="http://schemas.openxmlformats.org/officeDocument/2006/relationships/image" Target="../media/image4.emf"/><Relationship Id="rId4" Type="http://schemas.openxmlformats.org/officeDocument/2006/relationships/vmlDrawing" Target="../drawings/vmlDrawing8.vml"/><Relationship Id="rId9" Type="http://schemas.openxmlformats.org/officeDocument/2006/relationships/oleObject" Target="../embeddings/oleObject21.bin"/></Relationships>
</file>

<file path=xl/worksheets/_rels/sheet1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1.xml"/><Relationship Id="rId7" Type="http://schemas.openxmlformats.org/officeDocument/2006/relationships/oleObject" Target="../embeddings/oleObject23.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image" Target="../media/image2.emf"/><Relationship Id="rId5" Type="http://schemas.openxmlformats.org/officeDocument/2006/relationships/oleObject" Target="../embeddings/oleObject22.bin"/><Relationship Id="rId10" Type="http://schemas.openxmlformats.org/officeDocument/2006/relationships/image" Target="../media/image4.emf"/><Relationship Id="rId4" Type="http://schemas.openxmlformats.org/officeDocument/2006/relationships/vmlDrawing" Target="../drawings/vmlDrawing9.vml"/><Relationship Id="rId9" Type="http://schemas.openxmlformats.org/officeDocument/2006/relationships/oleObject" Target="../embeddings/oleObject24.bin"/></Relationships>
</file>

<file path=xl/worksheets/_rels/sheet1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2.xml"/><Relationship Id="rId7" Type="http://schemas.openxmlformats.org/officeDocument/2006/relationships/oleObject" Target="../embeddings/oleObject26.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image" Target="../media/image2.emf"/><Relationship Id="rId5" Type="http://schemas.openxmlformats.org/officeDocument/2006/relationships/oleObject" Target="../embeddings/oleObject25.bin"/><Relationship Id="rId10" Type="http://schemas.openxmlformats.org/officeDocument/2006/relationships/image" Target="../media/image4.emf"/><Relationship Id="rId4" Type="http://schemas.openxmlformats.org/officeDocument/2006/relationships/vmlDrawing" Target="../drawings/vmlDrawing10.vml"/><Relationship Id="rId9" Type="http://schemas.openxmlformats.org/officeDocument/2006/relationships/oleObject" Target="../embeddings/oleObject27.bin"/></Relationships>
</file>

<file path=xl/worksheets/_rels/sheet1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3.xml"/><Relationship Id="rId7" Type="http://schemas.openxmlformats.org/officeDocument/2006/relationships/oleObject" Target="../embeddings/oleObject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2.emf"/><Relationship Id="rId5" Type="http://schemas.openxmlformats.org/officeDocument/2006/relationships/oleObject" Target="../embeddings/oleObject28.bin"/><Relationship Id="rId10" Type="http://schemas.openxmlformats.org/officeDocument/2006/relationships/image" Target="../media/image4.emf"/><Relationship Id="rId4" Type="http://schemas.openxmlformats.org/officeDocument/2006/relationships/vmlDrawing" Target="../drawings/vmlDrawing11.vml"/><Relationship Id="rId9" Type="http://schemas.openxmlformats.org/officeDocument/2006/relationships/oleObject" Target="../embeddings/oleObject30.bin"/></Relationships>
</file>

<file path=xl/worksheets/_rels/sheet1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4.xml"/><Relationship Id="rId7" Type="http://schemas.openxmlformats.org/officeDocument/2006/relationships/oleObject" Target="../embeddings/oleObject32.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2.emf"/><Relationship Id="rId5" Type="http://schemas.openxmlformats.org/officeDocument/2006/relationships/oleObject" Target="../embeddings/oleObject31.bin"/><Relationship Id="rId10" Type="http://schemas.openxmlformats.org/officeDocument/2006/relationships/image" Target="../media/image4.emf"/><Relationship Id="rId4" Type="http://schemas.openxmlformats.org/officeDocument/2006/relationships/vmlDrawing" Target="../drawings/vmlDrawing12.vml"/><Relationship Id="rId9" Type="http://schemas.openxmlformats.org/officeDocument/2006/relationships/oleObject" Target="../embeddings/oleObject33.bin"/></Relationships>
</file>

<file path=xl/worksheets/_rels/sheet16.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5.xml"/><Relationship Id="rId7" Type="http://schemas.openxmlformats.org/officeDocument/2006/relationships/oleObject" Target="../embeddings/oleObject35.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image" Target="../media/image2.emf"/><Relationship Id="rId5" Type="http://schemas.openxmlformats.org/officeDocument/2006/relationships/oleObject" Target="../embeddings/oleObject34.bin"/><Relationship Id="rId10" Type="http://schemas.openxmlformats.org/officeDocument/2006/relationships/image" Target="../media/image4.emf"/><Relationship Id="rId4" Type="http://schemas.openxmlformats.org/officeDocument/2006/relationships/vmlDrawing" Target="../drawings/vmlDrawing13.vml"/><Relationship Id="rId9" Type="http://schemas.openxmlformats.org/officeDocument/2006/relationships/oleObject" Target="../embeddings/oleObject3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6.xml"/><Relationship Id="rId7" Type="http://schemas.openxmlformats.org/officeDocument/2006/relationships/oleObject" Target="../embeddings/oleObject38.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image" Target="../media/image2.emf"/><Relationship Id="rId5" Type="http://schemas.openxmlformats.org/officeDocument/2006/relationships/oleObject" Target="../embeddings/oleObject37.bin"/><Relationship Id="rId10" Type="http://schemas.openxmlformats.org/officeDocument/2006/relationships/image" Target="../media/image4.emf"/><Relationship Id="rId4" Type="http://schemas.openxmlformats.org/officeDocument/2006/relationships/vmlDrawing" Target="../drawings/vmlDrawing14.vml"/><Relationship Id="rId9" Type="http://schemas.openxmlformats.org/officeDocument/2006/relationships/oleObject" Target="../embeddings/oleObject39.bin"/></Relationships>
</file>

<file path=xl/worksheets/_rels/sheet1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7.xml"/><Relationship Id="rId7" Type="http://schemas.openxmlformats.org/officeDocument/2006/relationships/oleObject" Target="../embeddings/oleObject41.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image" Target="../media/image2.emf"/><Relationship Id="rId5" Type="http://schemas.openxmlformats.org/officeDocument/2006/relationships/oleObject" Target="../embeddings/oleObject40.bin"/><Relationship Id="rId10" Type="http://schemas.openxmlformats.org/officeDocument/2006/relationships/image" Target="../media/image4.emf"/><Relationship Id="rId4" Type="http://schemas.openxmlformats.org/officeDocument/2006/relationships/vmlDrawing" Target="../drawings/vmlDrawing15.vml"/><Relationship Id="rId9" Type="http://schemas.openxmlformats.org/officeDocument/2006/relationships/oleObject" Target="../embeddings/oleObject42.bin"/></Relationships>
</file>

<file path=xl/worksheets/_rels/sheet19.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8.xml"/><Relationship Id="rId7" Type="http://schemas.openxmlformats.org/officeDocument/2006/relationships/oleObject" Target="../embeddings/oleObject44.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2.emf"/><Relationship Id="rId5" Type="http://schemas.openxmlformats.org/officeDocument/2006/relationships/oleObject" Target="../embeddings/oleObject43.bin"/><Relationship Id="rId10" Type="http://schemas.openxmlformats.org/officeDocument/2006/relationships/image" Target="../media/image4.emf"/><Relationship Id="rId4" Type="http://schemas.openxmlformats.org/officeDocument/2006/relationships/vmlDrawing" Target="../drawings/vmlDrawing16.vml"/><Relationship Id="rId9" Type="http://schemas.openxmlformats.org/officeDocument/2006/relationships/oleObject" Target="../embeddings/oleObject45.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Microsoft_Visio_2003-2010-tekening1.vsd"/><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0.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19.xml"/><Relationship Id="rId7" Type="http://schemas.openxmlformats.org/officeDocument/2006/relationships/oleObject" Target="../embeddings/oleObject4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2.emf"/><Relationship Id="rId5" Type="http://schemas.openxmlformats.org/officeDocument/2006/relationships/oleObject" Target="../embeddings/oleObject46.bin"/><Relationship Id="rId10" Type="http://schemas.openxmlformats.org/officeDocument/2006/relationships/image" Target="../media/image4.emf"/><Relationship Id="rId4" Type="http://schemas.openxmlformats.org/officeDocument/2006/relationships/vmlDrawing" Target="../drawings/vmlDrawing17.vml"/><Relationship Id="rId9" Type="http://schemas.openxmlformats.org/officeDocument/2006/relationships/oleObject" Target="../embeddings/oleObject48.bin"/></Relationships>
</file>

<file path=xl/worksheets/_rels/sheet21.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0.xml"/><Relationship Id="rId7" Type="http://schemas.openxmlformats.org/officeDocument/2006/relationships/oleObject" Target="../embeddings/oleObject50.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2.emf"/><Relationship Id="rId5" Type="http://schemas.openxmlformats.org/officeDocument/2006/relationships/oleObject" Target="../embeddings/oleObject49.bin"/><Relationship Id="rId10" Type="http://schemas.openxmlformats.org/officeDocument/2006/relationships/image" Target="../media/image4.emf"/><Relationship Id="rId4" Type="http://schemas.openxmlformats.org/officeDocument/2006/relationships/vmlDrawing" Target="../drawings/vmlDrawing18.vml"/><Relationship Id="rId9" Type="http://schemas.openxmlformats.org/officeDocument/2006/relationships/oleObject" Target="../embeddings/oleObject51.bin"/></Relationships>
</file>

<file path=xl/worksheets/_rels/sheet2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1.xml"/><Relationship Id="rId7" Type="http://schemas.openxmlformats.org/officeDocument/2006/relationships/oleObject" Target="../embeddings/oleObject53.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2.emf"/><Relationship Id="rId5" Type="http://schemas.openxmlformats.org/officeDocument/2006/relationships/oleObject" Target="../embeddings/oleObject52.bin"/><Relationship Id="rId10" Type="http://schemas.openxmlformats.org/officeDocument/2006/relationships/image" Target="../media/image4.emf"/><Relationship Id="rId4" Type="http://schemas.openxmlformats.org/officeDocument/2006/relationships/vmlDrawing" Target="../drawings/vmlDrawing19.vml"/><Relationship Id="rId9" Type="http://schemas.openxmlformats.org/officeDocument/2006/relationships/oleObject" Target="../embeddings/oleObject54.bin"/></Relationships>
</file>

<file path=xl/worksheets/_rels/sheet2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2.xml"/><Relationship Id="rId7" Type="http://schemas.openxmlformats.org/officeDocument/2006/relationships/oleObject" Target="../embeddings/oleObject56.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image" Target="../media/image2.emf"/><Relationship Id="rId5" Type="http://schemas.openxmlformats.org/officeDocument/2006/relationships/oleObject" Target="../embeddings/oleObject55.bin"/><Relationship Id="rId10" Type="http://schemas.openxmlformats.org/officeDocument/2006/relationships/image" Target="../media/image4.emf"/><Relationship Id="rId4" Type="http://schemas.openxmlformats.org/officeDocument/2006/relationships/vmlDrawing" Target="../drawings/vmlDrawing20.vml"/><Relationship Id="rId9" Type="http://schemas.openxmlformats.org/officeDocument/2006/relationships/oleObject" Target="../embeddings/oleObject57.bin"/></Relationships>
</file>

<file path=xl/worksheets/_rels/sheet2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3.xml"/><Relationship Id="rId7" Type="http://schemas.openxmlformats.org/officeDocument/2006/relationships/oleObject" Target="../embeddings/oleObject5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image" Target="../media/image2.emf"/><Relationship Id="rId5" Type="http://schemas.openxmlformats.org/officeDocument/2006/relationships/oleObject" Target="../embeddings/oleObject58.bin"/><Relationship Id="rId10" Type="http://schemas.openxmlformats.org/officeDocument/2006/relationships/image" Target="../media/image4.emf"/><Relationship Id="rId4" Type="http://schemas.openxmlformats.org/officeDocument/2006/relationships/vmlDrawing" Target="../drawings/vmlDrawing21.vml"/><Relationship Id="rId9" Type="http://schemas.openxmlformats.org/officeDocument/2006/relationships/oleObject" Target="../embeddings/oleObject60.bin"/></Relationships>
</file>

<file path=xl/worksheets/_rels/sheet2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4.xml"/><Relationship Id="rId7" Type="http://schemas.openxmlformats.org/officeDocument/2006/relationships/oleObject" Target="../embeddings/oleObject62.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image" Target="../media/image2.emf"/><Relationship Id="rId5" Type="http://schemas.openxmlformats.org/officeDocument/2006/relationships/oleObject" Target="../embeddings/oleObject61.bin"/><Relationship Id="rId10" Type="http://schemas.openxmlformats.org/officeDocument/2006/relationships/image" Target="../media/image4.emf"/><Relationship Id="rId4" Type="http://schemas.openxmlformats.org/officeDocument/2006/relationships/vmlDrawing" Target="../drawings/vmlDrawing22.vml"/><Relationship Id="rId9" Type="http://schemas.openxmlformats.org/officeDocument/2006/relationships/oleObject" Target="../embeddings/oleObject63.bin"/></Relationships>
</file>

<file path=xl/worksheets/_rels/sheet26.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5.xml"/><Relationship Id="rId7" Type="http://schemas.openxmlformats.org/officeDocument/2006/relationships/oleObject" Target="../embeddings/oleObject65.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image" Target="../media/image2.emf"/><Relationship Id="rId5" Type="http://schemas.openxmlformats.org/officeDocument/2006/relationships/oleObject" Target="../embeddings/oleObject64.bin"/><Relationship Id="rId10" Type="http://schemas.openxmlformats.org/officeDocument/2006/relationships/image" Target="../media/image4.emf"/><Relationship Id="rId4" Type="http://schemas.openxmlformats.org/officeDocument/2006/relationships/vmlDrawing" Target="../drawings/vmlDrawing23.vml"/><Relationship Id="rId9" Type="http://schemas.openxmlformats.org/officeDocument/2006/relationships/oleObject" Target="../embeddings/oleObject66.bin"/></Relationships>
</file>

<file path=xl/worksheets/_rels/sheet27.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6.xml"/><Relationship Id="rId7" Type="http://schemas.openxmlformats.org/officeDocument/2006/relationships/oleObject" Target="../embeddings/oleObject68.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image" Target="../media/image2.emf"/><Relationship Id="rId5" Type="http://schemas.openxmlformats.org/officeDocument/2006/relationships/oleObject" Target="../embeddings/oleObject67.bin"/><Relationship Id="rId10" Type="http://schemas.openxmlformats.org/officeDocument/2006/relationships/image" Target="../media/image4.emf"/><Relationship Id="rId4" Type="http://schemas.openxmlformats.org/officeDocument/2006/relationships/vmlDrawing" Target="../drawings/vmlDrawing24.vml"/><Relationship Id="rId9" Type="http://schemas.openxmlformats.org/officeDocument/2006/relationships/oleObject" Target="../embeddings/oleObject69.bin"/></Relationships>
</file>

<file path=xl/worksheets/_rels/sheet2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7.xml"/><Relationship Id="rId7" Type="http://schemas.openxmlformats.org/officeDocument/2006/relationships/oleObject" Target="../embeddings/oleObject71.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image" Target="../media/image2.emf"/><Relationship Id="rId5" Type="http://schemas.openxmlformats.org/officeDocument/2006/relationships/oleObject" Target="../embeddings/oleObject70.bin"/><Relationship Id="rId10" Type="http://schemas.openxmlformats.org/officeDocument/2006/relationships/image" Target="../media/image4.emf"/><Relationship Id="rId4" Type="http://schemas.openxmlformats.org/officeDocument/2006/relationships/vmlDrawing" Target="../drawings/vmlDrawing25.vml"/><Relationship Id="rId9" Type="http://schemas.openxmlformats.org/officeDocument/2006/relationships/oleObject" Target="../embeddings/oleObject72.bin"/></Relationships>
</file>

<file path=xl/worksheets/_rels/sheet29.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8.xml"/><Relationship Id="rId7" Type="http://schemas.openxmlformats.org/officeDocument/2006/relationships/oleObject" Target="../embeddings/oleObject74.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image" Target="../media/image2.emf"/><Relationship Id="rId5" Type="http://schemas.openxmlformats.org/officeDocument/2006/relationships/oleObject" Target="../embeddings/oleObject73.bin"/><Relationship Id="rId10" Type="http://schemas.openxmlformats.org/officeDocument/2006/relationships/image" Target="../media/image4.emf"/><Relationship Id="rId4" Type="http://schemas.openxmlformats.org/officeDocument/2006/relationships/vmlDrawing" Target="../drawings/vmlDrawing26.vml"/><Relationship Id="rId9" Type="http://schemas.openxmlformats.org/officeDocument/2006/relationships/oleObject" Target="../embeddings/oleObject7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9.xml"/><Relationship Id="rId7" Type="http://schemas.openxmlformats.org/officeDocument/2006/relationships/oleObject" Target="../embeddings/oleObject7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image" Target="../media/image2.emf"/><Relationship Id="rId5" Type="http://schemas.openxmlformats.org/officeDocument/2006/relationships/oleObject" Target="../embeddings/oleObject76.bin"/><Relationship Id="rId10" Type="http://schemas.openxmlformats.org/officeDocument/2006/relationships/image" Target="../media/image4.emf"/><Relationship Id="rId4" Type="http://schemas.openxmlformats.org/officeDocument/2006/relationships/vmlDrawing" Target="../drawings/vmlDrawing27.vml"/><Relationship Id="rId9" Type="http://schemas.openxmlformats.org/officeDocument/2006/relationships/oleObject" Target="../embeddings/oleObject78.bin"/></Relationships>
</file>

<file path=xl/worksheets/_rels/sheet31.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30.xml"/><Relationship Id="rId7" Type="http://schemas.openxmlformats.org/officeDocument/2006/relationships/oleObject" Target="../embeddings/oleObject80.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image" Target="../media/image2.emf"/><Relationship Id="rId5" Type="http://schemas.openxmlformats.org/officeDocument/2006/relationships/oleObject" Target="../embeddings/oleObject79.bin"/><Relationship Id="rId10" Type="http://schemas.openxmlformats.org/officeDocument/2006/relationships/image" Target="../media/image4.emf"/><Relationship Id="rId4" Type="http://schemas.openxmlformats.org/officeDocument/2006/relationships/vmlDrawing" Target="../drawings/vmlDrawing28.vml"/><Relationship Id="rId9" Type="http://schemas.openxmlformats.org/officeDocument/2006/relationships/oleObject" Target="../embeddings/oleObject81.bin"/></Relationships>
</file>

<file path=xl/worksheets/_rels/sheet3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31.xml"/><Relationship Id="rId7" Type="http://schemas.openxmlformats.org/officeDocument/2006/relationships/oleObject" Target="../embeddings/oleObject83.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image" Target="../media/image2.emf"/><Relationship Id="rId5" Type="http://schemas.openxmlformats.org/officeDocument/2006/relationships/oleObject" Target="../embeddings/oleObject82.bin"/><Relationship Id="rId10" Type="http://schemas.openxmlformats.org/officeDocument/2006/relationships/image" Target="../media/image4.emf"/><Relationship Id="rId4" Type="http://schemas.openxmlformats.org/officeDocument/2006/relationships/vmlDrawing" Target="../drawings/vmlDrawing29.vml"/><Relationship Id="rId9" Type="http://schemas.openxmlformats.org/officeDocument/2006/relationships/oleObject" Target="../embeddings/oleObject84.bin"/></Relationships>
</file>

<file path=xl/worksheets/_rels/sheet3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32.xml"/><Relationship Id="rId7" Type="http://schemas.openxmlformats.org/officeDocument/2006/relationships/oleObject" Target="../embeddings/oleObject86.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image" Target="../media/image2.emf"/><Relationship Id="rId5" Type="http://schemas.openxmlformats.org/officeDocument/2006/relationships/oleObject" Target="../embeddings/oleObject85.bin"/><Relationship Id="rId10" Type="http://schemas.openxmlformats.org/officeDocument/2006/relationships/image" Target="../media/image4.emf"/><Relationship Id="rId4" Type="http://schemas.openxmlformats.org/officeDocument/2006/relationships/vmlDrawing" Target="../drawings/vmlDrawing30.vml"/><Relationship Id="rId9" Type="http://schemas.openxmlformats.org/officeDocument/2006/relationships/oleObject" Target="../embeddings/oleObject87.bin"/></Relationships>
</file>

<file path=xl/worksheets/_rels/sheet3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33.xml"/><Relationship Id="rId7" Type="http://schemas.openxmlformats.org/officeDocument/2006/relationships/oleObject" Target="../embeddings/oleObject8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image" Target="../media/image2.emf"/><Relationship Id="rId5" Type="http://schemas.openxmlformats.org/officeDocument/2006/relationships/oleObject" Target="../embeddings/oleObject88.bin"/><Relationship Id="rId10" Type="http://schemas.openxmlformats.org/officeDocument/2006/relationships/image" Target="../media/image4.emf"/><Relationship Id="rId4" Type="http://schemas.openxmlformats.org/officeDocument/2006/relationships/vmlDrawing" Target="../drawings/vmlDrawing31.vml"/><Relationship Id="rId9" Type="http://schemas.openxmlformats.org/officeDocument/2006/relationships/oleObject" Target="../embeddings/oleObject90.bin"/></Relationships>
</file>

<file path=xl/worksheets/_rels/sheet3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34.xml"/><Relationship Id="rId7" Type="http://schemas.openxmlformats.org/officeDocument/2006/relationships/oleObject" Target="../embeddings/oleObject92.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image" Target="../media/image2.emf"/><Relationship Id="rId5" Type="http://schemas.openxmlformats.org/officeDocument/2006/relationships/oleObject" Target="../embeddings/oleObject91.bin"/><Relationship Id="rId10" Type="http://schemas.openxmlformats.org/officeDocument/2006/relationships/image" Target="../media/image4.emf"/><Relationship Id="rId4" Type="http://schemas.openxmlformats.org/officeDocument/2006/relationships/vmlDrawing" Target="../drawings/vmlDrawing32.vml"/><Relationship Id="rId9" Type="http://schemas.openxmlformats.org/officeDocument/2006/relationships/oleObject" Target="../embeddings/oleObject93.bin"/></Relationships>
</file>

<file path=xl/worksheets/_rels/sheet37.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33.vml"/><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3.xml"/><Relationship Id="rId7" Type="http://schemas.openxmlformats.org/officeDocument/2006/relationships/oleObject" Target="../embeddings/oleObject2.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oleObject" Target="../embeddings/oleObject1.bin"/><Relationship Id="rId10" Type="http://schemas.openxmlformats.org/officeDocument/2006/relationships/image" Target="../media/image4.emf"/><Relationship Id="rId4" Type="http://schemas.openxmlformats.org/officeDocument/2006/relationships/vmlDrawing" Target="../drawings/vmlDrawing2.vml"/><Relationship Id="rId9"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5.xml"/><Relationship Id="rId7" Type="http://schemas.openxmlformats.org/officeDocument/2006/relationships/oleObject" Target="../embeddings/oleObject5.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2.emf"/><Relationship Id="rId5" Type="http://schemas.openxmlformats.org/officeDocument/2006/relationships/oleObject" Target="../embeddings/oleObject4.bin"/><Relationship Id="rId10" Type="http://schemas.openxmlformats.org/officeDocument/2006/relationships/image" Target="../media/image4.emf"/><Relationship Id="rId4" Type="http://schemas.openxmlformats.org/officeDocument/2006/relationships/vmlDrawing" Target="../drawings/vmlDrawing3.vml"/><Relationship Id="rId9"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6.xml"/><Relationship Id="rId7" Type="http://schemas.openxmlformats.org/officeDocument/2006/relationships/oleObject" Target="../embeddings/oleObject8.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2.emf"/><Relationship Id="rId5" Type="http://schemas.openxmlformats.org/officeDocument/2006/relationships/oleObject" Target="../embeddings/oleObject7.bin"/><Relationship Id="rId10" Type="http://schemas.openxmlformats.org/officeDocument/2006/relationships/image" Target="../media/image4.emf"/><Relationship Id="rId4" Type="http://schemas.openxmlformats.org/officeDocument/2006/relationships/vmlDrawing" Target="../drawings/vmlDrawing4.vml"/><Relationship Id="rId9" Type="http://schemas.openxmlformats.org/officeDocument/2006/relationships/oleObject" Target="../embeddings/oleObject9.bin"/></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7.xml"/><Relationship Id="rId7" Type="http://schemas.openxmlformats.org/officeDocument/2006/relationships/oleObject" Target="../embeddings/oleObject11.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2.emf"/><Relationship Id="rId5" Type="http://schemas.openxmlformats.org/officeDocument/2006/relationships/oleObject" Target="../embeddings/oleObject10.bin"/><Relationship Id="rId10" Type="http://schemas.openxmlformats.org/officeDocument/2006/relationships/image" Target="../media/image4.emf"/><Relationship Id="rId4" Type="http://schemas.openxmlformats.org/officeDocument/2006/relationships/vmlDrawing" Target="../drawings/vmlDrawing5.vml"/><Relationship Id="rId9" Type="http://schemas.openxmlformats.org/officeDocument/2006/relationships/oleObject" Target="../embeddings/oleObject12.bin"/></Relationships>
</file>

<file path=xl/worksheets/_rels/sheet9.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8.xml"/><Relationship Id="rId7" Type="http://schemas.openxmlformats.org/officeDocument/2006/relationships/oleObject" Target="../embeddings/oleObject1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2.emf"/><Relationship Id="rId5" Type="http://schemas.openxmlformats.org/officeDocument/2006/relationships/oleObject" Target="../embeddings/oleObject13.bin"/><Relationship Id="rId10" Type="http://schemas.openxmlformats.org/officeDocument/2006/relationships/image" Target="../media/image4.emf"/><Relationship Id="rId4" Type="http://schemas.openxmlformats.org/officeDocument/2006/relationships/vmlDrawing" Target="../drawings/vmlDrawing6.vml"/><Relationship Id="rId9" Type="http://schemas.openxmlformats.org/officeDocument/2006/relationships/oleObject" Target="../embeddings/oleObject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726"/>
  <sheetViews>
    <sheetView topLeftCell="A13" zoomScale="120" zoomScaleNormal="120" workbookViewId="0">
      <selection activeCell="A26" sqref="A26"/>
    </sheetView>
  </sheetViews>
  <sheetFormatPr defaultColWidth="0" defaultRowHeight="12.75" zeroHeight="1" x14ac:dyDescent="0.2"/>
  <cols>
    <col min="1" max="1" width="9.140625" style="40" customWidth="1"/>
    <col min="2" max="2" width="2.42578125" style="40" customWidth="1"/>
    <col min="3" max="9" width="9.140625" style="40" customWidth="1"/>
    <col min="10" max="10" width="2.42578125" style="40" customWidth="1"/>
    <col min="11" max="11" width="9.140625" style="40" customWidth="1"/>
    <col min="12" max="12" width="9.140625" style="186" hidden="1" customWidth="1"/>
    <col min="13" max="41" width="0" style="186" hidden="1" customWidth="1"/>
    <col min="42" max="16384" width="9.140625" style="40" hidden="1"/>
  </cols>
  <sheetData>
    <row r="1" spans="1:11" x14ac:dyDescent="0.2">
      <c r="A1" s="190"/>
      <c r="B1" s="191"/>
      <c r="C1" s="191"/>
      <c r="D1" s="191"/>
      <c r="E1" s="191"/>
      <c r="F1" s="191"/>
      <c r="G1" s="191"/>
      <c r="H1" s="191"/>
      <c r="I1" s="191"/>
      <c r="J1" s="191"/>
      <c r="K1" s="192"/>
    </row>
    <row r="2" spans="1:11" ht="13.5" thickBot="1" x14ac:dyDescent="0.25">
      <c r="A2" s="193"/>
      <c r="B2" s="41"/>
      <c r="C2" s="41"/>
      <c r="D2" s="41"/>
      <c r="E2" s="41"/>
      <c r="F2" s="41"/>
      <c r="G2" s="41"/>
      <c r="H2" s="41"/>
      <c r="I2" s="41"/>
      <c r="J2" s="41"/>
      <c r="K2" s="194"/>
    </row>
    <row r="3" spans="1:11" ht="18" x14ac:dyDescent="0.25">
      <c r="A3" s="193"/>
      <c r="B3" s="250" t="s">
        <v>83</v>
      </c>
      <c r="C3" s="251"/>
      <c r="D3" s="251"/>
      <c r="E3" s="251"/>
      <c r="F3" s="251"/>
      <c r="G3" s="251"/>
      <c r="H3" s="251"/>
      <c r="I3" s="251"/>
      <c r="J3" s="252"/>
      <c r="K3" s="194"/>
    </row>
    <row r="4" spans="1:11" ht="13.5" thickBot="1" x14ac:dyDescent="0.25">
      <c r="A4" s="193"/>
      <c r="B4" s="161"/>
      <c r="C4" s="162"/>
      <c r="D4" s="162"/>
      <c r="E4" s="162"/>
      <c r="F4" s="162"/>
      <c r="G4" s="162"/>
      <c r="H4" s="162"/>
      <c r="I4" s="162"/>
      <c r="J4" s="163"/>
      <c r="K4" s="194"/>
    </row>
    <row r="5" spans="1:11" ht="15.75" thickBot="1" x14ac:dyDescent="0.25">
      <c r="A5" s="193"/>
      <c r="B5" s="161"/>
      <c r="C5" s="253" t="s">
        <v>92</v>
      </c>
      <c r="D5" s="254"/>
      <c r="E5" s="254"/>
      <c r="F5" s="254"/>
      <c r="G5" s="254"/>
      <c r="H5" s="254"/>
      <c r="I5" s="255"/>
      <c r="J5" s="163"/>
      <c r="K5" s="194"/>
    </row>
    <row r="6" spans="1:11" ht="165" customHeight="1" thickBot="1" x14ac:dyDescent="0.25">
      <c r="A6" s="193"/>
      <c r="B6" s="161"/>
      <c r="C6" s="274" t="s">
        <v>99</v>
      </c>
      <c r="D6" s="275"/>
      <c r="E6" s="275"/>
      <c r="F6" s="275"/>
      <c r="G6" s="275"/>
      <c r="H6" s="275"/>
      <c r="I6" s="276"/>
      <c r="J6" s="163"/>
      <c r="K6" s="194"/>
    </row>
    <row r="7" spans="1:11" ht="13.5" thickBot="1" x14ac:dyDescent="0.25">
      <c r="A7" s="193"/>
      <c r="B7" s="161"/>
      <c r="C7" s="248"/>
      <c r="D7" s="249"/>
      <c r="E7" s="249"/>
      <c r="F7" s="249"/>
      <c r="G7" s="249"/>
      <c r="H7" s="249"/>
      <c r="I7" s="249"/>
      <c r="J7" s="163"/>
      <c r="K7" s="194"/>
    </row>
    <row r="8" spans="1:11" ht="25.5" customHeight="1" x14ac:dyDescent="0.2">
      <c r="A8" s="193"/>
      <c r="B8" s="161"/>
      <c r="C8" s="283" t="s">
        <v>88</v>
      </c>
      <c r="D8" s="284"/>
      <c r="E8" s="284"/>
      <c r="F8" s="284"/>
      <c r="G8" s="284"/>
      <c r="H8" s="284"/>
      <c r="I8" s="285"/>
      <c r="J8" s="163"/>
      <c r="K8" s="194"/>
    </row>
    <row r="9" spans="1:11" ht="51" customHeight="1" x14ac:dyDescent="0.2">
      <c r="A9" s="193"/>
      <c r="B9" s="161"/>
      <c r="C9" s="262" t="s">
        <v>101</v>
      </c>
      <c r="D9" s="277"/>
      <c r="E9" s="277"/>
      <c r="F9" s="277"/>
      <c r="G9" s="277"/>
      <c r="H9" s="277"/>
      <c r="I9" s="278"/>
      <c r="J9" s="163"/>
      <c r="K9" s="194"/>
    </row>
    <row r="10" spans="1:11" ht="51" customHeight="1" x14ac:dyDescent="0.2">
      <c r="A10" s="193"/>
      <c r="B10" s="161"/>
      <c r="C10" s="262" t="s">
        <v>103</v>
      </c>
      <c r="D10" s="277"/>
      <c r="E10" s="277"/>
      <c r="F10" s="277"/>
      <c r="G10" s="277"/>
      <c r="H10" s="277"/>
      <c r="I10" s="278"/>
      <c r="J10" s="163"/>
      <c r="K10" s="194"/>
    </row>
    <row r="11" spans="1:11" ht="51" customHeight="1" x14ac:dyDescent="0.2">
      <c r="A11" s="193"/>
      <c r="B11" s="161"/>
      <c r="C11" s="262" t="s">
        <v>104</v>
      </c>
      <c r="D11" s="263"/>
      <c r="E11" s="263"/>
      <c r="F11" s="263"/>
      <c r="G11" s="263"/>
      <c r="H11" s="263"/>
      <c r="I11" s="264"/>
      <c r="J11" s="163"/>
      <c r="K11" s="194"/>
    </row>
    <row r="12" spans="1:11" ht="63.75" customHeight="1" x14ac:dyDescent="0.2">
      <c r="A12" s="193"/>
      <c r="B12" s="161"/>
      <c r="C12" s="259" t="s">
        <v>102</v>
      </c>
      <c r="D12" s="260"/>
      <c r="E12" s="260"/>
      <c r="F12" s="260"/>
      <c r="G12" s="260"/>
      <c r="H12" s="260"/>
      <c r="I12" s="261"/>
      <c r="J12" s="163"/>
      <c r="K12" s="194"/>
    </row>
    <row r="13" spans="1:11" ht="38.25" customHeight="1" thickBot="1" x14ac:dyDescent="0.25">
      <c r="A13" s="193"/>
      <c r="B13" s="161"/>
      <c r="C13" s="265" t="s">
        <v>86</v>
      </c>
      <c r="D13" s="266"/>
      <c r="E13" s="266"/>
      <c r="F13" s="266"/>
      <c r="G13" s="266"/>
      <c r="H13" s="266"/>
      <c r="I13" s="267"/>
      <c r="J13" s="163"/>
      <c r="K13" s="194"/>
    </row>
    <row r="14" spans="1:11" ht="13.5" thickBot="1" x14ac:dyDescent="0.25">
      <c r="A14" s="193"/>
      <c r="B14" s="161"/>
      <c r="C14" s="162"/>
      <c r="D14" s="162"/>
      <c r="E14" s="162"/>
      <c r="F14" s="162"/>
      <c r="G14" s="162"/>
      <c r="H14" s="162"/>
      <c r="I14" s="162"/>
      <c r="J14" s="163"/>
      <c r="K14" s="194"/>
    </row>
    <row r="15" spans="1:11" ht="38.25" customHeight="1" thickBot="1" x14ac:dyDescent="0.25">
      <c r="A15" s="193"/>
      <c r="B15" s="161"/>
      <c r="C15" s="268" t="s">
        <v>105</v>
      </c>
      <c r="D15" s="269"/>
      <c r="E15" s="269"/>
      <c r="F15" s="269"/>
      <c r="G15" s="269"/>
      <c r="H15" s="269"/>
      <c r="I15" s="270"/>
      <c r="J15" s="163"/>
      <c r="K15" s="194"/>
    </row>
    <row r="16" spans="1:11" ht="13.5" thickBot="1" x14ac:dyDescent="0.25">
      <c r="A16" s="193"/>
      <c r="B16" s="161"/>
      <c r="C16" s="162"/>
      <c r="D16" s="162"/>
      <c r="E16" s="162"/>
      <c r="F16" s="162"/>
      <c r="G16" s="162"/>
      <c r="H16" s="162"/>
      <c r="I16" s="162"/>
      <c r="J16" s="163"/>
      <c r="K16" s="194"/>
    </row>
    <row r="17" spans="1:11" ht="25.5" customHeight="1" x14ac:dyDescent="0.2">
      <c r="A17" s="193"/>
      <c r="B17" s="161"/>
      <c r="C17" s="271" t="s">
        <v>89</v>
      </c>
      <c r="D17" s="272"/>
      <c r="E17" s="272"/>
      <c r="F17" s="272"/>
      <c r="G17" s="272"/>
      <c r="H17" s="272"/>
      <c r="I17" s="273"/>
      <c r="J17" s="163"/>
      <c r="K17" s="194"/>
    </row>
    <row r="18" spans="1:11" ht="51" customHeight="1" x14ac:dyDescent="0.2">
      <c r="A18" s="193"/>
      <c r="B18" s="161"/>
      <c r="C18" s="259" t="s">
        <v>106</v>
      </c>
      <c r="D18" s="260"/>
      <c r="E18" s="260"/>
      <c r="F18" s="260"/>
      <c r="G18" s="260"/>
      <c r="H18" s="260"/>
      <c r="I18" s="261"/>
      <c r="J18" s="163"/>
      <c r="K18" s="194"/>
    </row>
    <row r="19" spans="1:11" ht="76.5" customHeight="1" x14ac:dyDescent="0.2">
      <c r="A19" s="193"/>
      <c r="B19" s="161"/>
      <c r="C19" s="280" t="s">
        <v>108</v>
      </c>
      <c r="D19" s="281"/>
      <c r="E19" s="281"/>
      <c r="F19" s="281"/>
      <c r="G19" s="281"/>
      <c r="H19" s="281"/>
      <c r="I19" s="282"/>
      <c r="J19" s="163"/>
      <c r="K19" s="194"/>
    </row>
    <row r="20" spans="1:11" ht="25.5" customHeight="1" thickBot="1" x14ac:dyDescent="0.25">
      <c r="A20" s="193"/>
      <c r="B20" s="161"/>
      <c r="C20" s="265" t="s">
        <v>90</v>
      </c>
      <c r="D20" s="266"/>
      <c r="E20" s="266"/>
      <c r="F20" s="266"/>
      <c r="G20" s="266"/>
      <c r="H20" s="266"/>
      <c r="I20" s="267"/>
      <c r="J20" s="163"/>
      <c r="K20" s="194"/>
    </row>
    <row r="21" spans="1:11" ht="13.5" thickBot="1" x14ac:dyDescent="0.25">
      <c r="A21" s="193"/>
      <c r="B21" s="161"/>
      <c r="C21" s="279"/>
      <c r="D21" s="279"/>
      <c r="E21" s="279"/>
      <c r="F21" s="279"/>
      <c r="G21" s="279"/>
      <c r="H21" s="279"/>
      <c r="I21" s="279"/>
      <c r="J21" s="163"/>
      <c r="K21" s="194"/>
    </row>
    <row r="22" spans="1:11" ht="15.75" thickBot="1" x14ac:dyDescent="0.25">
      <c r="A22" s="193"/>
      <c r="B22" s="161"/>
      <c r="C22" s="256" t="s">
        <v>91</v>
      </c>
      <c r="D22" s="257"/>
      <c r="E22" s="257"/>
      <c r="F22" s="257"/>
      <c r="G22" s="257"/>
      <c r="H22" s="257"/>
      <c r="I22" s="258"/>
      <c r="J22" s="163"/>
      <c r="K22" s="194"/>
    </row>
    <row r="23" spans="1:11" ht="51" customHeight="1" thickBot="1" x14ac:dyDescent="0.25">
      <c r="A23" s="193"/>
      <c r="B23" s="161"/>
      <c r="C23" s="294" t="s">
        <v>109</v>
      </c>
      <c r="D23" s="289"/>
      <c r="E23" s="289"/>
      <c r="F23" s="289"/>
      <c r="G23" s="289"/>
      <c r="H23" s="289"/>
      <c r="I23" s="290"/>
      <c r="J23" s="163"/>
      <c r="K23" s="194"/>
    </row>
    <row r="24" spans="1:11" ht="13.5" thickBot="1" x14ac:dyDescent="0.25">
      <c r="A24" s="193"/>
      <c r="B24" s="161"/>
      <c r="C24" s="162"/>
      <c r="D24" s="162"/>
      <c r="E24" s="162"/>
      <c r="F24" s="162"/>
      <c r="G24" s="162"/>
      <c r="H24" s="162"/>
      <c r="I24" s="162"/>
      <c r="J24" s="163"/>
      <c r="K24" s="194"/>
    </row>
    <row r="25" spans="1:11" ht="15.75" thickBot="1" x14ac:dyDescent="0.25">
      <c r="A25" s="193"/>
      <c r="B25" s="161"/>
      <c r="C25" s="256" t="s">
        <v>93</v>
      </c>
      <c r="D25" s="257"/>
      <c r="E25" s="257"/>
      <c r="F25" s="257"/>
      <c r="G25" s="257"/>
      <c r="H25" s="257"/>
      <c r="I25" s="258"/>
      <c r="J25" s="163"/>
      <c r="K25" s="194"/>
    </row>
    <row r="26" spans="1:11" ht="51" customHeight="1" thickBot="1" x14ac:dyDescent="0.25">
      <c r="A26" s="193"/>
      <c r="B26" s="161"/>
      <c r="C26" s="288" t="s">
        <v>94</v>
      </c>
      <c r="D26" s="289"/>
      <c r="E26" s="289"/>
      <c r="F26" s="289"/>
      <c r="G26" s="289"/>
      <c r="H26" s="289"/>
      <c r="I26" s="290"/>
      <c r="J26" s="163"/>
      <c r="K26" s="194"/>
    </row>
    <row r="27" spans="1:11" ht="13.5" thickBot="1" x14ac:dyDescent="0.25">
      <c r="A27" s="193"/>
      <c r="B27" s="161"/>
      <c r="C27" s="162"/>
      <c r="D27" s="162"/>
      <c r="E27" s="162"/>
      <c r="F27" s="162"/>
      <c r="G27" s="162"/>
      <c r="H27" s="162"/>
      <c r="I27" s="162"/>
      <c r="J27" s="163"/>
      <c r="K27" s="194"/>
    </row>
    <row r="28" spans="1:11" ht="15.75" thickBot="1" x14ac:dyDescent="0.25">
      <c r="A28" s="193"/>
      <c r="B28" s="161"/>
      <c r="C28" s="256" t="s">
        <v>95</v>
      </c>
      <c r="D28" s="257"/>
      <c r="E28" s="257"/>
      <c r="F28" s="257"/>
      <c r="G28" s="257"/>
      <c r="H28" s="257"/>
      <c r="I28" s="258"/>
      <c r="J28" s="163"/>
      <c r="K28" s="194"/>
    </row>
    <row r="29" spans="1:11" ht="63.75" customHeight="1" thickBot="1" x14ac:dyDescent="0.25">
      <c r="A29" s="193"/>
      <c r="B29" s="161"/>
      <c r="C29" s="288" t="s">
        <v>96</v>
      </c>
      <c r="D29" s="289"/>
      <c r="E29" s="289"/>
      <c r="F29" s="289"/>
      <c r="G29" s="289"/>
      <c r="H29" s="289"/>
      <c r="I29" s="290"/>
      <c r="J29" s="163"/>
      <c r="K29" s="194"/>
    </row>
    <row r="30" spans="1:11" ht="13.5" thickBot="1" x14ac:dyDescent="0.25">
      <c r="A30" s="193"/>
      <c r="B30" s="161"/>
      <c r="C30" s="162"/>
      <c r="D30" s="162"/>
      <c r="E30" s="162"/>
      <c r="F30" s="162"/>
      <c r="G30" s="162"/>
      <c r="H30" s="162"/>
      <c r="I30" s="162"/>
      <c r="J30" s="163"/>
      <c r="K30" s="194"/>
    </row>
    <row r="31" spans="1:11" ht="15.75" thickBot="1" x14ac:dyDescent="0.25">
      <c r="A31" s="193"/>
      <c r="B31" s="161"/>
      <c r="C31" s="291" t="s">
        <v>97</v>
      </c>
      <c r="D31" s="292"/>
      <c r="E31" s="292"/>
      <c r="F31" s="292"/>
      <c r="G31" s="292"/>
      <c r="H31" s="292"/>
      <c r="I31" s="293"/>
      <c r="J31" s="163"/>
      <c r="K31" s="194"/>
    </row>
    <row r="32" spans="1:11" ht="51" customHeight="1" thickBot="1" x14ac:dyDescent="0.25">
      <c r="A32" s="193"/>
      <c r="B32" s="161"/>
      <c r="C32" s="268" t="s">
        <v>110</v>
      </c>
      <c r="D32" s="286"/>
      <c r="E32" s="286"/>
      <c r="F32" s="286"/>
      <c r="G32" s="286"/>
      <c r="H32" s="286"/>
      <c r="I32" s="287"/>
      <c r="J32" s="163"/>
      <c r="K32" s="194"/>
    </row>
    <row r="33" spans="1:11" ht="13.5" thickBot="1" x14ac:dyDescent="0.25">
      <c r="A33" s="193"/>
      <c r="B33" s="164"/>
      <c r="C33" s="165"/>
      <c r="D33" s="165"/>
      <c r="E33" s="165"/>
      <c r="F33" s="165"/>
      <c r="G33" s="165"/>
      <c r="H33" s="165"/>
      <c r="I33" s="165"/>
      <c r="J33" s="166"/>
      <c r="K33" s="194"/>
    </row>
    <row r="34" spans="1:11" x14ac:dyDescent="0.2">
      <c r="A34" s="41"/>
      <c r="B34" s="41"/>
      <c r="C34" s="41"/>
      <c r="D34" s="41"/>
      <c r="E34" s="41"/>
      <c r="F34" s="41"/>
      <c r="G34" s="41"/>
      <c r="H34" s="41"/>
      <c r="I34" s="41"/>
      <c r="J34" s="41"/>
      <c r="K34" s="41"/>
    </row>
    <row r="35" spans="1:11" hidden="1" x14ac:dyDescent="0.2"/>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x14ac:dyDescent="0.2"/>
    <row r="725" x14ac:dyDescent="0.2"/>
    <row r="726" x14ac:dyDescent="0.2"/>
  </sheetData>
  <sheetProtection password="DC22" sheet="1" objects="1" scenarios="1"/>
  <customSheetViews>
    <customSheetView guid="{DB7468F2-DD7C-4FC2-8D7A-3B376A7B9192}" scale="120">
      <selection sqref="A1:XFD1048576"/>
      <pageMargins left="0.7" right="0.7" top="0.75" bottom="0.75" header="0.3" footer="0.3"/>
    </customSheetView>
    <customSheetView guid="{3F9FA1E6-1BA7-48FB-BCA5-F23B09DF1C2F}" scale="120">
      <selection activeCell="L6" sqref="L6"/>
      <pageMargins left="0.7" right="0.7" top="0.75" bottom="0.75" header="0.3" footer="0.3"/>
    </customSheetView>
  </customSheetViews>
  <mergeCells count="24">
    <mergeCell ref="C19:I19"/>
    <mergeCell ref="C8:I8"/>
    <mergeCell ref="C32:I32"/>
    <mergeCell ref="C28:I28"/>
    <mergeCell ref="C29:I29"/>
    <mergeCell ref="C31:I31"/>
    <mergeCell ref="C23:I23"/>
    <mergeCell ref="C26:I26"/>
    <mergeCell ref="C7:I7"/>
    <mergeCell ref="B3:J3"/>
    <mergeCell ref="C5:I5"/>
    <mergeCell ref="C25:I25"/>
    <mergeCell ref="C18:I18"/>
    <mergeCell ref="C11:I11"/>
    <mergeCell ref="C12:I12"/>
    <mergeCell ref="C13:I13"/>
    <mergeCell ref="C15:I15"/>
    <mergeCell ref="C17:I17"/>
    <mergeCell ref="C6:I6"/>
    <mergeCell ref="C10:I10"/>
    <mergeCell ref="C9:I9"/>
    <mergeCell ref="C22:I22"/>
    <mergeCell ref="C21:I21"/>
    <mergeCell ref="C20:I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1" sqref="K11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94.02990899561</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5</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0</v>
      </c>
      <c r="O48">
        <f t="shared" si="10"/>
        <v>7</v>
      </c>
      <c r="P48" t="str">
        <f t="shared" si="10"/>
        <v>C-art.</v>
      </c>
      <c r="Q48" s="12">
        <f t="shared" si="10"/>
        <v>0</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v>
      </c>
    </row>
    <row r="49" spans="2:28" hidden="1" x14ac:dyDescent="0.2">
      <c r="B49" s="1">
        <v>6</v>
      </c>
      <c r="C49" t="s">
        <v>23</v>
      </c>
      <c r="D49" s="15">
        <f t="shared" si="0"/>
        <v>0</v>
      </c>
      <c r="O49">
        <f t="shared" si="10"/>
        <v>6</v>
      </c>
      <c r="P49" t="str">
        <f t="shared" si="10"/>
        <v>C-art.</v>
      </c>
      <c r="Q49" s="12">
        <f t="shared" si="10"/>
        <v>0</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v>
      </c>
    </row>
    <row r="50" spans="2:28" hidden="1" x14ac:dyDescent="0.2">
      <c r="B50" s="1">
        <v>5</v>
      </c>
      <c r="C50" t="s">
        <v>23</v>
      </c>
      <c r="D50" s="15">
        <f t="shared" si="0"/>
        <v>7.7760000000000061E-7</v>
      </c>
      <c r="O50">
        <f t="shared" si="10"/>
        <v>5</v>
      </c>
      <c r="P50" t="str">
        <f t="shared" si="10"/>
        <v>C-art.</v>
      </c>
      <c r="Q50" s="12">
        <f t="shared" si="10"/>
        <v>7.7760000000000061E-7</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1.8347731200000014E-4</v>
      </c>
    </row>
    <row r="51" spans="2:28" hidden="1" x14ac:dyDescent="0.2">
      <c r="B51" s="1">
        <v>4</v>
      </c>
      <c r="C51" t="s">
        <v>23</v>
      </c>
      <c r="D51" s="15">
        <f t="shared" si="0"/>
        <v>6.091200000000007E-5</v>
      </c>
      <c r="O51">
        <f t="shared" si="10"/>
        <v>4</v>
      </c>
      <c r="P51" t="str">
        <f t="shared" si="10"/>
        <v>C-art.</v>
      </c>
      <c r="Q51" s="12">
        <f t="shared" si="10"/>
        <v>6.091200000000007E-5</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1.4000257728000018E-2</v>
      </c>
    </row>
    <row r="52" spans="2:28" hidden="1" x14ac:dyDescent="0.2">
      <c r="B52" s="1">
        <v>3</v>
      </c>
      <c r="C52" t="s">
        <v>23</v>
      </c>
      <c r="D52" s="15">
        <f t="shared" si="0"/>
        <v>1.9085760000000008E-3</v>
      </c>
      <c r="O52">
        <f t="shared" si="10"/>
        <v>3</v>
      </c>
      <c r="P52" t="str">
        <f t="shared" si="10"/>
        <v>C-art.</v>
      </c>
      <c r="Q52" s="12">
        <f t="shared" si="10"/>
        <v>1.9085760000000008E-3</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0.40935138048000019</v>
      </c>
    </row>
    <row r="53" spans="2:28" hidden="1" x14ac:dyDescent="0.2">
      <c r="B53" s="1">
        <v>2</v>
      </c>
      <c r="C53" t="s">
        <v>23</v>
      </c>
      <c r="D53" s="15">
        <f t="shared" si="0"/>
        <v>2.9901024000000012E-2</v>
      </c>
      <c r="O53">
        <f t="shared" si="10"/>
        <v>2</v>
      </c>
      <c r="P53" t="str">
        <f t="shared" si="10"/>
        <v>C-art.</v>
      </c>
      <c r="Q53" s="12">
        <f t="shared" si="10"/>
        <v>2.9901024000000012E-2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6.0730973145600009</v>
      </c>
    </row>
    <row r="54" spans="2:28" hidden="1" x14ac:dyDescent="0.2">
      <c r="B54" s="1">
        <v>1</v>
      </c>
      <c r="C54" t="s">
        <v>23</v>
      </c>
      <c r="D54" s="15">
        <f t="shared" si="0"/>
        <v>0.23422468800000001</v>
      </c>
      <c r="O54">
        <f t="shared" si="10"/>
        <v>1</v>
      </c>
      <c r="P54" t="str">
        <f t="shared" si="10"/>
        <v>C-art.</v>
      </c>
      <c r="Q54" s="12">
        <f t="shared" si="10"/>
        <v>0.23422468800000001</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41.097063756479997</v>
      </c>
    </row>
    <row r="55" spans="2:28" hidden="1" x14ac:dyDescent="0.2">
      <c r="D55" s="15"/>
      <c r="K55" s="4"/>
      <c r="M55" s="15">
        <f>SUM(D25:D54)</f>
        <v>0.26609597760000003</v>
      </c>
      <c r="N55" s="19"/>
      <c r="AA55" s="25"/>
      <c r="AB55" s="7"/>
    </row>
    <row r="56" spans="2:28" hidden="1" x14ac:dyDescent="0.2">
      <c r="B56" s="6">
        <v>0</v>
      </c>
      <c r="C56" s="20" t="s">
        <v>23</v>
      </c>
      <c r="D56" s="15">
        <f>BINOMDIST(B56,$B$22,$G$14,0)</f>
        <v>0.73390402239999997</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58.14693897616376</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49.424898129739198</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42.011163410278321</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35.709488898736566</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30.35306556392608</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25.800105729337165</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21.930089869936591</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18.6405763894461</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15.844489931029186</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13.467816441374806</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11.447643975168589</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9.7304973788932987</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8.2709227720593024</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7.0302843562504069</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5.9757417028128454</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5.0793804473909185</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4.3174733802822809</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3.6698523732399382</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3.1193745172539478</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2.6514683396658554</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2.2537480887159766</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1.9156858754085804</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1.628332994097293</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0</v>
      </c>
      <c r="G82" s="15">
        <f t="shared" si="13"/>
        <v>0</v>
      </c>
      <c r="I82" s="23">
        <f t="shared" si="14"/>
        <v>1.3840830449826991</v>
      </c>
      <c r="K82" s="15">
        <f t="shared" si="27"/>
        <v>0</v>
      </c>
      <c r="O82">
        <f t="shared" si="26"/>
        <v>7</v>
      </c>
      <c r="P82" t="str">
        <f t="shared" si="26"/>
        <v>B-art.</v>
      </c>
      <c r="Q82" s="12">
        <f t="shared" si="28"/>
        <v>0</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v>
      </c>
    </row>
    <row r="83" spans="2:28" hidden="1" x14ac:dyDescent="0.2">
      <c r="B83" s="1">
        <v>6</v>
      </c>
      <c r="C83" t="s">
        <v>25</v>
      </c>
      <c r="D83" s="15">
        <f t="shared" si="12"/>
        <v>0</v>
      </c>
      <c r="G83" s="15">
        <f t="shared" si="13"/>
        <v>0</v>
      </c>
      <c r="I83" s="23">
        <f t="shared" si="14"/>
        <v>1.1764705882352942</v>
      </c>
      <c r="K83" s="15">
        <f t="shared" si="27"/>
        <v>0</v>
      </c>
      <c r="O83">
        <f t="shared" si="26"/>
        <v>6</v>
      </c>
      <c r="P83" t="str">
        <f t="shared" si="26"/>
        <v>B-art.</v>
      </c>
      <c r="Q83" s="12">
        <f t="shared" si="28"/>
        <v>0</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v>
      </c>
    </row>
    <row r="84" spans="2:28" hidden="1" x14ac:dyDescent="0.2">
      <c r="B84" s="1">
        <v>5</v>
      </c>
      <c r="C84" t="s">
        <v>25</v>
      </c>
      <c r="D84" s="15">
        <f t="shared" si="12"/>
        <v>7.5937500000000009E-5</v>
      </c>
      <c r="G84" s="15">
        <f t="shared" si="13"/>
        <v>1</v>
      </c>
      <c r="I84" s="23">
        <f t="shared" si="14"/>
        <v>1</v>
      </c>
      <c r="K84" s="15">
        <f t="shared" si="27"/>
        <v>7.5937500000000009E-5</v>
      </c>
      <c r="O84">
        <f t="shared" si="26"/>
        <v>5</v>
      </c>
      <c r="P84" t="str">
        <f t="shared" si="26"/>
        <v>B-art.</v>
      </c>
      <c r="Q84" s="12">
        <f t="shared" si="28"/>
        <v>7.5937500000000009E-5</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8.2873125000000013E-3</v>
      </c>
    </row>
    <row r="85" spans="2:28" hidden="1" x14ac:dyDescent="0.2">
      <c r="B85" s="1">
        <v>4</v>
      </c>
      <c r="C85" t="s">
        <v>25</v>
      </c>
      <c r="D85" s="15">
        <f t="shared" si="12"/>
        <v>2.1515624999999998E-3</v>
      </c>
      <c r="G85" s="15">
        <f t="shared" si="13"/>
        <v>0.79</v>
      </c>
      <c r="I85" s="23">
        <f t="shared" si="14"/>
        <v>0.85</v>
      </c>
      <c r="K85" s="15">
        <f t="shared" si="27"/>
        <v>1.9996874999999997E-3</v>
      </c>
      <c r="O85">
        <f t="shared" si="26"/>
        <v>4</v>
      </c>
      <c r="P85" t="str">
        <f t="shared" si="26"/>
        <v>B-art.</v>
      </c>
      <c r="Q85" s="12">
        <f t="shared" si="28"/>
        <v>1.9996874999999997E-3</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0.20939927624999999</v>
      </c>
    </row>
    <row r="86" spans="2:28" hidden="1" x14ac:dyDescent="0.2">
      <c r="B86" s="1">
        <v>3</v>
      </c>
      <c r="C86" t="s">
        <v>25</v>
      </c>
      <c r="D86" s="15">
        <f t="shared" si="12"/>
        <v>2.4384375000000007E-2</v>
      </c>
      <c r="G86" s="15">
        <f t="shared" si="13"/>
        <v>0.6241000000000001</v>
      </c>
      <c r="I86" s="23">
        <f t="shared" si="14"/>
        <v>0.72249999999999992</v>
      </c>
      <c r="K86" s="15">
        <f t="shared" si="27"/>
        <v>2.1063375000000013E-2</v>
      </c>
      <c r="O86">
        <f t="shared" si="26"/>
        <v>3</v>
      </c>
      <c r="P86" t="str">
        <f t="shared" si="26"/>
        <v>B-art.</v>
      </c>
      <c r="Q86" s="12">
        <f t="shared" si="28"/>
        <v>2.1063375000000013E-2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1.9355135287500012</v>
      </c>
    </row>
    <row r="87" spans="2:28" hidden="1" x14ac:dyDescent="0.2">
      <c r="B87" s="1">
        <v>2</v>
      </c>
      <c r="C87" t="s">
        <v>25</v>
      </c>
      <c r="D87" s="15">
        <f t="shared" si="12"/>
        <v>0.13817812500000001</v>
      </c>
      <c r="G87" s="15">
        <f t="shared" si="13"/>
        <v>0.49303900000000006</v>
      </c>
      <c r="I87" s="23">
        <f t="shared" si="14"/>
        <v>0.61412499999999992</v>
      </c>
      <c r="K87" s="15">
        <f t="shared" si="27"/>
        <v>0.11093377500000004</v>
      </c>
      <c r="O87">
        <f t="shared" si="26"/>
        <v>2</v>
      </c>
      <c r="P87" t="str">
        <f t="shared" si="26"/>
        <v>B-art.</v>
      </c>
      <c r="Q87" s="12">
        <f t="shared" si="28"/>
        <v>0.11093377500000004</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9.4012676520000031</v>
      </c>
    </row>
    <row r="88" spans="2:28" hidden="1" x14ac:dyDescent="0.2">
      <c r="B88" s="1">
        <v>1</v>
      </c>
      <c r="C88" t="s">
        <v>25</v>
      </c>
      <c r="D88" s="15">
        <f t="shared" si="12"/>
        <v>0.3915046875</v>
      </c>
      <c r="G88" s="15">
        <f t="shared" si="13"/>
        <v>0.38950081000000009</v>
      </c>
      <c r="I88" s="23">
        <f t="shared" si="14"/>
        <v>0.52200624999999989</v>
      </c>
      <c r="K88" s="15">
        <f t="shared" si="27"/>
        <v>0.29212560750000011</v>
      </c>
      <c r="N88" s="19"/>
      <c r="O88">
        <f t="shared" si="26"/>
        <v>1</v>
      </c>
      <c r="P88" t="str">
        <f t="shared" si="26"/>
        <v>B-art.</v>
      </c>
      <c r="Q88" s="12">
        <f t="shared" si="28"/>
        <v>0.29212560750000011</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21.342696883950008</v>
      </c>
    </row>
    <row r="89" spans="2:28" hidden="1" x14ac:dyDescent="0.2">
      <c r="D89" s="15"/>
      <c r="G89" s="15"/>
      <c r="I89" s="4"/>
      <c r="K89" s="15"/>
      <c r="M89" s="15">
        <f>SUM(K59:K88)</f>
        <v>0.42619838250000019</v>
      </c>
      <c r="N89" s="19"/>
      <c r="AA89" s="25"/>
      <c r="AB89" s="7"/>
    </row>
    <row r="90" spans="2:28" hidden="1" x14ac:dyDescent="0.2">
      <c r="B90" s="6">
        <v>0</v>
      </c>
      <c r="C90" s="20" t="s">
        <v>25</v>
      </c>
      <c r="D90" s="15">
        <f>IF(B90&lt;=$B$22,BINOMDIST(B90,$B$22,$G$13,0),0)</f>
        <v>0.44370531250000006</v>
      </c>
      <c r="G90" s="15">
        <f>IF(B90&lt;=$B$22,BINOMDIST($B$22-B90,$B$22-B90,$G$12,0),0)</f>
        <v>0.30770563990000011</v>
      </c>
      <c r="I90" s="23">
        <f>(1-$G$13)^($B$22-B90)</f>
        <v>0.44370531249999989</v>
      </c>
      <c r="K90" s="15">
        <f t="shared" si="27"/>
        <v>0.30770563990000022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5</v>
      </c>
      <c r="C93" t="s">
        <v>24</v>
      </c>
      <c r="D93" s="15">
        <f>BINOMDIST(B93,$B$22,$G$12,0)</f>
        <v>0.30770563990000011</v>
      </c>
      <c r="G93" s="16"/>
      <c r="K93" s="16"/>
      <c r="M93" s="15">
        <f>D93</f>
        <v>0.30770563990000011</v>
      </c>
      <c r="N93" s="19"/>
      <c r="O93">
        <f>B93</f>
        <v>5</v>
      </c>
      <c r="P93" t="str">
        <f>C93</f>
        <v>A-art.</v>
      </c>
      <c r="Q93" s="12">
        <f>D93</f>
        <v>0.30770563990000011</v>
      </c>
      <c r="R93" s="16"/>
      <c r="S93" s="9">
        <v>0</v>
      </c>
      <c r="T93" s="9">
        <f>$D$12*$E$16</f>
        <v>28.2</v>
      </c>
      <c r="U93" s="17">
        <f>B93/(B93+1)</f>
        <v>0.83333333333333337</v>
      </c>
      <c r="V93" s="37">
        <f>B93*($E$17*2)</f>
        <v>13</v>
      </c>
      <c r="W93" s="38">
        <f>ROUNDDOWN((U93*$D$12)*$E$19,0)</f>
        <v>1</v>
      </c>
      <c r="X93" s="37">
        <f>W93*$E$18</f>
        <v>7.5</v>
      </c>
      <c r="Y93" s="18">
        <f>S93+(T93*U93)+V93+X93</f>
        <v>44</v>
      </c>
      <c r="Z93" s="18"/>
      <c r="AA93" s="25">
        <f>Y93*Q93</f>
        <v>13.539048155600005</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94.02990899561</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59"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0649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06497" r:id="rId5"/>
      </mc:Fallback>
    </mc:AlternateContent>
    <mc:AlternateContent xmlns:mc="http://schemas.openxmlformats.org/markup-compatibility/2006">
      <mc:Choice Requires="x14">
        <oleObject progId="Equation.3" shapeId="10649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06498" r:id="rId7"/>
      </mc:Fallback>
    </mc:AlternateContent>
    <mc:AlternateContent xmlns:mc="http://schemas.openxmlformats.org/markup-compatibility/2006">
      <mc:Choice Requires="x14">
        <oleObject progId="Equation.3" shapeId="10649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06499" r:id="rId9"/>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12" workbookViewId="0">
      <selection activeCell="K111" sqref="K11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102.19008963574892</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6</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0</v>
      </c>
      <c r="O48">
        <f t="shared" si="10"/>
        <v>7</v>
      </c>
      <c r="P48" t="str">
        <f t="shared" si="10"/>
        <v>C-art.</v>
      </c>
      <c r="Q48" s="12">
        <f t="shared" si="10"/>
        <v>0</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v>
      </c>
    </row>
    <row r="49" spans="2:28" hidden="1" x14ac:dyDescent="0.2">
      <c r="B49" s="1">
        <v>6</v>
      </c>
      <c r="C49" t="s">
        <v>23</v>
      </c>
      <c r="D49" s="15">
        <f t="shared" si="0"/>
        <v>4.6655999999999905E-8</v>
      </c>
      <c r="O49">
        <f t="shared" si="10"/>
        <v>6</v>
      </c>
      <c r="P49" t="str">
        <f t="shared" si="10"/>
        <v>C-art.</v>
      </c>
      <c r="Q49" s="12">
        <f t="shared" si="10"/>
        <v>4.6655999999999905E-8</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1.1246895359999975E-5</v>
      </c>
    </row>
    <row r="50" spans="2:28" hidden="1" x14ac:dyDescent="0.2">
      <c r="B50" s="1">
        <v>5</v>
      </c>
      <c r="C50" t="s">
        <v>23</v>
      </c>
      <c r="D50" s="15">
        <f t="shared" si="0"/>
        <v>4.3856640000000001E-6</v>
      </c>
      <c r="O50">
        <f t="shared" si="10"/>
        <v>5</v>
      </c>
      <c r="P50" t="str">
        <f t="shared" si="10"/>
        <v>C-art.</v>
      </c>
      <c r="Q50" s="12">
        <f t="shared" si="10"/>
        <v>4.3856640000000001E-6</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1.0348120396799999E-3</v>
      </c>
    </row>
    <row r="51" spans="2:28" hidden="1" x14ac:dyDescent="0.2">
      <c r="B51" s="1">
        <v>4</v>
      </c>
      <c r="C51" t="s">
        <v>23</v>
      </c>
      <c r="D51" s="15">
        <f t="shared" si="0"/>
        <v>1.7177184000000028E-4</v>
      </c>
      <c r="O51">
        <f t="shared" si="10"/>
        <v>4</v>
      </c>
      <c r="P51" t="str">
        <f t="shared" si="10"/>
        <v>C-art.</v>
      </c>
      <c r="Q51" s="12">
        <f t="shared" si="10"/>
        <v>1.7177184000000028E-4</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3.9480726792960066E-2</v>
      </c>
    </row>
    <row r="52" spans="2:28" hidden="1" x14ac:dyDescent="0.2">
      <c r="B52" s="1">
        <v>3</v>
      </c>
      <c r="C52" t="s">
        <v>23</v>
      </c>
      <c r="D52" s="15">
        <f t="shared" si="0"/>
        <v>3.5881228800000013E-3</v>
      </c>
      <c r="O52">
        <f t="shared" si="10"/>
        <v>3</v>
      </c>
      <c r="P52" t="str">
        <f t="shared" si="10"/>
        <v>C-art.</v>
      </c>
      <c r="Q52" s="12">
        <f t="shared" si="10"/>
        <v>3.5881228800000013E-3</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0.76958059530240031</v>
      </c>
    </row>
    <row r="53" spans="2:28" hidden="1" x14ac:dyDescent="0.2">
      <c r="B53" s="1">
        <v>2</v>
      </c>
      <c r="C53" t="s">
        <v>23</v>
      </c>
      <c r="D53" s="15">
        <f t="shared" si="0"/>
        <v>4.216044384000002E-2</v>
      </c>
      <c r="O53">
        <f t="shared" si="10"/>
        <v>2</v>
      </c>
      <c r="P53" t="str">
        <f t="shared" si="10"/>
        <v>C-art.</v>
      </c>
      <c r="Q53" s="12">
        <f t="shared" si="10"/>
        <v>4.216044384000002E-2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8.5630672135296031</v>
      </c>
    </row>
    <row r="54" spans="2:28" hidden="1" x14ac:dyDescent="0.2">
      <c r="B54" s="1">
        <v>1</v>
      </c>
      <c r="C54" t="s">
        <v>23</v>
      </c>
      <c r="D54" s="15">
        <f t="shared" si="0"/>
        <v>0.26420544806400009</v>
      </c>
      <c r="O54">
        <f t="shared" si="10"/>
        <v>1</v>
      </c>
      <c r="P54" t="str">
        <f t="shared" si="10"/>
        <v>C-art.</v>
      </c>
      <c r="Q54" s="12">
        <f t="shared" si="10"/>
        <v>0.26420544806400009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46.357487917309449</v>
      </c>
    </row>
    <row r="55" spans="2:28" hidden="1" x14ac:dyDescent="0.2">
      <c r="D55" s="15"/>
      <c r="K55" s="4"/>
      <c r="M55" s="15">
        <f>SUM(D25:D54)</f>
        <v>0.31013021894400011</v>
      </c>
      <c r="N55" s="19"/>
      <c r="AA55" s="25"/>
      <c r="AB55" s="7"/>
    </row>
    <row r="56" spans="2:28" hidden="1" x14ac:dyDescent="0.2">
      <c r="B56" s="6">
        <v>0</v>
      </c>
      <c r="C56" s="20" t="s">
        <v>23</v>
      </c>
      <c r="D56" s="15">
        <f>BINOMDIST(B56,$B$22,$G$14,0)</f>
        <v>0.68986978105599994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49.424898129739198</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42.011163410278321</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35.709488898736566</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30.35306556392608</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25.800105729337165</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21.930089869936591</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18.6405763894461</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15.844489931029186</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13.467816441374806</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11.447643975168589</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9.7304973788932987</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8.2709227720593024</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7.0302843562504069</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5.9757417028128454</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5.0793804473909185</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4.3174733802822809</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3.6698523732399382</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3.1193745172539478</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2.6514683396658554</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2.2537480887159766</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1.9156858754085804</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1.628332994097293</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1.3840830449826991</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0</v>
      </c>
      <c r="G82" s="15">
        <f t="shared" si="13"/>
        <v>0</v>
      </c>
      <c r="I82" s="23">
        <f t="shared" si="14"/>
        <v>1.1764705882352942</v>
      </c>
      <c r="K82" s="15">
        <f t="shared" si="27"/>
        <v>0</v>
      </c>
      <c r="O82">
        <f t="shared" si="26"/>
        <v>7</v>
      </c>
      <c r="P82" t="str">
        <f t="shared" si="26"/>
        <v>B-art.</v>
      </c>
      <c r="Q82" s="12">
        <f t="shared" si="28"/>
        <v>0</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v>
      </c>
    </row>
    <row r="83" spans="2:28" hidden="1" x14ac:dyDescent="0.2">
      <c r="B83" s="1">
        <v>6</v>
      </c>
      <c r="C83" t="s">
        <v>25</v>
      </c>
      <c r="D83" s="15">
        <f t="shared" si="12"/>
        <v>1.1390625000000001E-5</v>
      </c>
      <c r="G83" s="15">
        <f t="shared" si="13"/>
        <v>1</v>
      </c>
      <c r="I83" s="23">
        <f t="shared" si="14"/>
        <v>1</v>
      </c>
      <c r="K83" s="15">
        <f t="shared" si="27"/>
        <v>1.1390625000000001E-5</v>
      </c>
      <c r="O83">
        <f t="shared" si="26"/>
        <v>6</v>
      </c>
      <c r="P83" t="str">
        <f t="shared" si="26"/>
        <v>B-art.</v>
      </c>
      <c r="Q83" s="12">
        <f t="shared" si="28"/>
        <v>1.1390625000000001E-5</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1.2874986160714287E-3</v>
      </c>
    </row>
    <row r="84" spans="2:28" hidden="1" x14ac:dyDescent="0.2">
      <c r="B84" s="1">
        <v>5</v>
      </c>
      <c r="C84" t="s">
        <v>25</v>
      </c>
      <c r="D84" s="15">
        <f t="shared" si="12"/>
        <v>3.872812500000002E-4</v>
      </c>
      <c r="G84" s="15">
        <f t="shared" si="13"/>
        <v>0.79</v>
      </c>
      <c r="I84" s="23">
        <f t="shared" si="14"/>
        <v>0.85</v>
      </c>
      <c r="K84" s="15">
        <f t="shared" si="27"/>
        <v>3.5994375000000025E-4</v>
      </c>
      <c r="O84">
        <f t="shared" si="26"/>
        <v>5</v>
      </c>
      <c r="P84" t="str">
        <f t="shared" si="26"/>
        <v>B-art.</v>
      </c>
      <c r="Q84" s="12">
        <f t="shared" si="28"/>
        <v>3.5994375000000025E-4</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3.9281861250000022E-2</v>
      </c>
    </row>
    <row r="85" spans="2:28" hidden="1" x14ac:dyDescent="0.2">
      <c r="B85" s="1">
        <v>4</v>
      </c>
      <c r="C85" t="s">
        <v>25</v>
      </c>
      <c r="D85" s="15">
        <f t="shared" si="12"/>
        <v>5.4864843750000039E-3</v>
      </c>
      <c r="G85" s="15">
        <f t="shared" si="13"/>
        <v>0.6241000000000001</v>
      </c>
      <c r="I85" s="23">
        <f t="shared" si="14"/>
        <v>0.72249999999999992</v>
      </c>
      <c r="K85" s="15">
        <f t="shared" si="27"/>
        <v>4.739259375000005E-3</v>
      </c>
      <c r="O85">
        <f t="shared" si="26"/>
        <v>4</v>
      </c>
      <c r="P85" t="str">
        <f t="shared" si="26"/>
        <v>B-art.</v>
      </c>
      <c r="Q85" s="12">
        <f t="shared" si="28"/>
        <v>4.739259375000005E-3</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0.49627628471250057</v>
      </c>
    </row>
    <row r="86" spans="2:28" hidden="1" x14ac:dyDescent="0.2">
      <c r="B86" s="1">
        <v>3</v>
      </c>
      <c r="C86" t="s">
        <v>25</v>
      </c>
      <c r="D86" s="15">
        <f t="shared" si="12"/>
        <v>4.1453437499999982E-2</v>
      </c>
      <c r="G86" s="15">
        <f t="shared" si="13"/>
        <v>0.49303900000000006</v>
      </c>
      <c r="I86" s="23">
        <f t="shared" si="14"/>
        <v>0.61412499999999992</v>
      </c>
      <c r="K86" s="15">
        <f t="shared" si="27"/>
        <v>3.328013249999999E-2</v>
      </c>
      <c r="O86">
        <f t="shared" si="26"/>
        <v>3</v>
      </c>
      <c r="P86" t="str">
        <f t="shared" si="26"/>
        <v>B-art.</v>
      </c>
      <c r="Q86" s="12">
        <f t="shared" si="28"/>
        <v>3.328013249999999E-2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3.0581113754249989</v>
      </c>
    </row>
    <row r="87" spans="2:28" hidden="1" x14ac:dyDescent="0.2">
      <c r="B87" s="1">
        <v>2</v>
      </c>
      <c r="C87" t="s">
        <v>25</v>
      </c>
      <c r="D87" s="15">
        <f t="shared" si="12"/>
        <v>0.17617710937500006</v>
      </c>
      <c r="G87" s="15">
        <f t="shared" si="13"/>
        <v>0.38950081000000009</v>
      </c>
      <c r="I87" s="23">
        <f t="shared" si="14"/>
        <v>0.52200624999999989</v>
      </c>
      <c r="K87" s="15">
        <f t="shared" si="27"/>
        <v>0.13145652337500011</v>
      </c>
      <c r="O87">
        <f t="shared" si="26"/>
        <v>2</v>
      </c>
      <c r="P87" t="str">
        <f t="shared" si="26"/>
        <v>B-art.</v>
      </c>
      <c r="Q87" s="12">
        <f t="shared" si="28"/>
        <v>0.13145652337500011</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11.14050216762001</v>
      </c>
    </row>
    <row r="88" spans="2:28" hidden="1" x14ac:dyDescent="0.2">
      <c r="B88" s="1">
        <v>1</v>
      </c>
      <c r="C88" t="s">
        <v>25</v>
      </c>
      <c r="D88" s="15">
        <f t="shared" si="12"/>
        <v>0.39933478125000005</v>
      </c>
      <c r="G88" s="15">
        <f t="shared" si="13"/>
        <v>0.30770563990000011</v>
      </c>
      <c r="I88" s="23">
        <f t="shared" si="14"/>
        <v>0.44370531249999989</v>
      </c>
      <c r="K88" s="15">
        <f t="shared" si="27"/>
        <v>0.27693507591000022</v>
      </c>
      <c r="N88" s="19"/>
      <c r="O88">
        <f t="shared" si="26"/>
        <v>1</v>
      </c>
      <c r="P88" t="str">
        <f t="shared" si="26"/>
        <v>B-art.</v>
      </c>
      <c r="Q88" s="12">
        <f t="shared" si="28"/>
        <v>0.27693507591000022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20.232876645984618</v>
      </c>
    </row>
    <row r="89" spans="2:28" hidden="1" x14ac:dyDescent="0.2">
      <c r="D89" s="15"/>
      <c r="G89" s="15"/>
      <c r="I89" s="4"/>
      <c r="K89" s="15"/>
      <c r="M89" s="15">
        <f>SUM(K59:K88)</f>
        <v>0.4467823255350003</v>
      </c>
      <c r="N89" s="19"/>
      <c r="AA89" s="25"/>
      <c r="AB89" s="7"/>
    </row>
    <row r="90" spans="2:28" hidden="1" x14ac:dyDescent="0.2">
      <c r="B90" s="6">
        <v>0</v>
      </c>
      <c r="C90" s="20" t="s">
        <v>25</v>
      </c>
      <c r="D90" s="15">
        <f>IF(B90&lt;=$B$22,BINOMDIST(B90,$B$22,$G$13,0),0)</f>
        <v>0.3771495156250001</v>
      </c>
      <c r="G90" s="15">
        <f>IF(B90&lt;=$B$22,BINOMDIST($B$22-B90,$B$22-B90,$G$12,0),0)</f>
        <v>0.24308745552100008</v>
      </c>
      <c r="I90" s="23">
        <f>(1-$G$13)^($B$22-B90)</f>
        <v>0.37714951562499988</v>
      </c>
      <c r="K90" s="15">
        <f t="shared" si="27"/>
        <v>0.24308745552100022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6</v>
      </c>
      <c r="C93" t="s">
        <v>24</v>
      </c>
      <c r="D93" s="15">
        <f>BINOMDIST(B93,$B$22,$G$12,0)</f>
        <v>0.24308745552100008</v>
      </c>
      <c r="G93" s="16"/>
      <c r="K93" s="16"/>
      <c r="M93" s="15">
        <f>D93</f>
        <v>0.24308745552100008</v>
      </c>
      <c r="N93" s="19"/>
      <c r="O93">
        <f>B93</f>
        <v>6</v>
      </c>
      <c r="P93" t="str">
        <f>C93</f>
        <v>A-art.</v>
      </c>
      <c r="Q93" s="12">
        <f>D93</f>
        <v>0.24308745552100008</v>
      </c>
      <c r="R93" s="16"/>
      <c r="S93" s="9">
        <v>0</v>
      </c>
      <c r="T93" s="9">
        <f>$D$12*$E$16</f>
        <v>28.2</v>
      </c>
      <c r="U93" s="17">
        <f>B93/(B93+1)</f>
        <v>0.8571428571428571</v>
      </c>
      <c r="V93" s="37">
        <f>B93*($E$17*2)</f>
        <v>15.600000000000001</v>
      </c>
      <c r="W93" s="38">
        <f>ROUNDDOWN((U93*$D$12)*$E$19,0)</f>
        <v>1</v>
      </c>
      <c r="X93" s="37">
        <f>W93*$E$18</f>
        <v>7.5</v>
      </c>
      <c r="Y93" s="18">
        <f>S93+(T93*U93)+V93+X93</f>
        <v>47.271428571428572</v>
      </c>
      <c r="Z93" s="18"/>
      <c r="AA93" s="25">
        <f>Y93*Q93</f>
        <v>11.491091290271276</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102.19008963574892</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4B"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0547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05473" r:id="rId5"/>
      </mc:Fallback>
    </mc:AlternateContent>
    <mc:AlternateContent xmlns:mc="http://schemas.openxmlformats.org/markup-compatibility/2006">
      <mc:Choice Requires="x14">
        <oleObject progId="Equation.3" shapeId="10547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05474" r:id="rId7"/>
      </mc:Fallback>
    </mc:AlternateContent>
    <mc:AlternateContent xmlns:mc="http://schemas.openxmlformats.org/markup-compatibility/2006">
      <mc:Choice Requires="x14">
        <oleObject progId="Equation.3" shapeId="10547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05475" r:id="rId9"/>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99" sqref="K99"/>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109.3656494627331</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7</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2.7993599999999968E-9</v>
      </c>
      <c r="O48">
        <f t="shared" si="10"/>
        <v>7</v>
      </c>
      <c r="P48" t="str">
        <f t="shared" si="10"/>
        <v>C-art.</v>
      </c>
      <c r="Q48" s="12">
        <f t="shared" si="10"/>
        <v>2.7993599999999968E-9</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6.8735485439999924E-7</v>
      </c>
    </row>
    <row r="49" spans="2:28" hidden="1" x14ac:dyDescent="0.2">
      <c r="B49" s="1">
        <v>6</v>
      </c>
      <c r="C49" t="s">
        <v>23</v>
      </c>
      <c r="D49" s="15">
        <f t="shared" si="0"/>
        <v>3.0699648000000066E-7</v>
      </c>
      <c r="O49">
        <f t="shared" si="10"/>
        <v>6</v>
      </c>
      <c r="P49" t="str">
        <f t="shared" si="10"/>
        <v>C-art.</v>
      </c>
      <c r="Q49" s="12">
        <f t="shared" si="10"/>
        <v>3.0699648000000066E-7</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7.4004571468800156E-5</v>
      </c>
    </row>
    <row r="50" spans="2:28" hidden="1" x14ac:dyDescent="0.2">
      <c r="B50" s="1">
        <v>5</v>
      </c>
      <c r="C50" t="s">
        <v>23</v>
      </c>
      <c r="D50" s="15">
        <f t="shared" si="0"/>
        <v>1.4428834560000002E-5</v>
      </c>
      <c r="O50">
        <f t="shared" si="10"/>
        <v>5</v>
      </c>
      <c r="P50" t="str">
        <f t="shared" si="10"/>
        <v>C-art.</v>
      </c>
      <c r="Q50" s="12">
        <f t="shared" si="10"/>
        <v>1.4428834560000002E-5</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3.4045316105472002E-3</v>
      </c>
    </row>
    <row r="51" spans="2:28" hidden="1" x14ac:dyDescent="0.2">
      <c r="B51" s="1">
        <v>4</v>
      </c>
      <c r="C51" t="s">
        <v>23</v>
      </c>
      <c r="D51" s="15">
        <f t="shared" si="0"/>
        <v>3.7675290239999983E-4</v>
      </c>
      <c r="O51">
        <f t="shared" si="10"/>
        <v>4</v>
      </c>
      <c r="P51" t="str">
        <f t="shared" si="10"/>
        <v>C-art.</v>
      </c>
      <c r="Q51" s="12">
        <f t="shared" si="10"/>
        <v>3.7675290239999983E-4</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8.6594394099225563E-2</v>
      </c>
    </row>
    <row r="52" spans="2:28" hidden="1" x14ac:dyDescent="0.2">
      <c r="B52" s="1">
        <v>3</v>
      </c>
      <c r="C52" t="s">
        <v>23</v>
      </c>
      <c r="D52" s="15">
        <f t="shared" si="0"/>
        <v>5.9024621376000024E-3</v>
      </c>
      <c r="O52">
        <f t="shared" si="10"/>
        <v>3</v>
      </c>
      <c r="P52" t="str">
        <f t="shared" si="10"/>
        <v>C-art.</v>
      </c>
      <c r="Q52" s="12">
        <f t="shared" si="10"/>
        <v>5.9024621376000024E-3</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1.2659600792724486</v>
      </c>
    </row>
    <row r="53" spans="2:28" hidden="1" x14ac:dyDescent="0.2">
      <c r="B53" s="1">
        <v>2</v>
      </c>
      <c r="C53" t="s">
        <v>23</v>
      </c>
      <c r="D53" s="15">
        <f t="shared" si="0"/>
        <v>5.5483144093440018E-2</v>
      </c>
      <c r="O53">
        <f t="shared" si="10"/>
        <v>2</v>
      </c>
      <c r="P53" t="str">
        <f t="shared" si="10"/>
        <v>C-art.</v>
      </c>
      <c r="Q53" s="12">
        <f t="shared" si="10"/>
        <v>5.5483144093440018E-2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11.268996453004956</v>
      </c>
    </row>
    <row r="54" spans="2:28" hidden="1" x14ac:dyDescent="0.2">
      <c r="B54" s="1">
        <v>1</v>
      </c>
      <c r="C54" t="s">
        <v>23</v>
      </c>
      <c r="D54" s="15">
        <f t="shared" si="0"/>
        <v>0.28974530804352</v>
      </c>
      <c r="O54">
        <f t="shared" si="10"/>
        <v>1</v>
      </c>
      <c r="P54" t="str">
        <f t="shared" si="10"/>
        <v>C-art.</v>
      </c>
      <c r="Q54" s="12">
        <f t="shared" si="10"/>
        <v>0.28974530804352</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50.838711749316012</v>
      </c>
    </row>
    <row r="55" spans="2:28" hidden="1" x14ac:dyDescent="0.2">
      <c r="D55" s="15"/>
      <c r="K55" s="4"/>
      <c r="M55" s="15">
        <f>SUM(D25:D54)</f>
        <v>0.35152240580736005</v>
      </c>
      <c r="N55" s="19"/>
      <c r="AA55" s="25"/>
      <c r="AB55" s="7"/>
    </row>
    <row r="56" spans="2:28" hidden="1" x14ac:dyDescent="0.2">
      <c r="B56" s="6">
        <v>0</v>
      </c>
      <c r="C56" s="20" t="s">
        <v>23</v>
      </c>
      <c r="D56" s="15">
        <f>BINOMDIST(B56,$B$22,$G$14,0)</f>
        <v>0.64847759419263995</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42.011163410278321</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35.709488898736566</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30.35306556392608</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25.800105729337165</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21.930089869936591</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18.6405763894461</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15.844489931029186</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13.467816441374806</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11.447643975168589</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9.7304973788932987</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8.2709227720593024</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7.0302843562504069</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5.9757417028128454</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5.0793804473909185</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4.3174733802822809</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3.6698523732399382</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3.1193745172539478</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2.6514683396658554</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2.2537480887159766</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1.9156858754085804</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1.628332994097293</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1.3840830449826991</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1.1764705882352942</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1.70859375E-6</v>
      </c>
      <c r="G82" s="15">
        <f t="shared" si="13"/>
        <v>1</v>
      </c>
      <c r="I82" s="23">
        <f t="shared" si="14"/>
        <v>1</v>
      </c>
      <c r="K82" s="15">
        <f t="shared" si="27"/>
        <v>1.70859375E-6</v>
      </c>
      <c r="O82">
        <f t="shared" si="26"/>
        <v>7</v>
      </c>
      <c r="P82" t="str">
        <f t="shared" si="26"/>
        <v>B-art.</v>
      </c>
      <c r="Q82" s="12">
        <f t="shared" si="28"/>
        <v>1.70859375E-6</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1.9923057421875E-4</v>
      </c>
    </row>
    <row r="83" spans="2:28" hidden="1" x14ac:dyDescent="0.2">
      <c r="B83" s="1">
        <v>6</v>
      </c>
      <c r="C83" t="s">
        <v>25</v>
      </c>
      <c r="D83" s="15">
        <f t="shared" si="12"/>
        <v>6.7774218750000121E-5</v>
      </c>
      <c r="G83" s="15">
        <f t="shared" si="13"/>
        <v>0.79</v>
      </c>
      <c r="I83" s="23">
        <f t="shared" si="14"/>
        <v>0.85</v>
      </c>
      <c r="K83" s="15">
        <f t="shared" si="27"/>
        <v>6.2990156250000113E-5</v>
      </c>
      <c r="O83">
        <f t="shared" si="26"/>
        <v>6</v>
      </c>
      <c r="P83" t="str">
        <f t="shared" si="26"/>
        <v>B-art.</v>
      </c>
      <c r="Q83" s="12">
        <f t="shared" si="28"/>
        <v>6.2990156250000113E-5</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7.1198673468750124E-3</v>
      </c>
    </row>
    <row r="84" spans="2:28" hidden="1" x14ac:dyDescent="0.2">
      <c r="B84" s="1">
        <v>5</v>
      </c>
      <c r="C84" t="s">
        <v>25</v>
      </c>
      <c r="D84" s="15">
        <f t="shared" si="12"/>
        <v>1.1521617187500001E-3</v>
      </c>
      <c r="G84" s="15">
        <f t="shared" si="13"/>
        <v>0.6241000000000001</v>
      </c>
      <c r="I84" s="23">
        <f t="shared" si="14"/>
        <v>0.72249999999999992</v>
      </c>
      <c r="K84" s="15">
        <f t="shared" si="27"/>
        <v>9.9524446875000035E-4</v>
      </c>
      <c r="O84">
        <f t="shared" si="26"/>
        <v>5</v>
      </c>
      <c r="P84" t="str">
        <f t="shared" si="26"/>
        <v>B-art.</v>
      </c>
      <c r="Q84" s="12">
        <f t="shared" si="28"/>
        <v>9.9524446875000035E-4</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0.10861434635625003</v>
      </c>
    </row>
    <row r="85" spans="2:28" hidden="1" x14ac:dyDescent="0.2">
      <c r="B85" s="1">
        <v>4</v>
      </c>
      <c r="C85" t="s">
        <v>25</v>
      </c>
      <c r="D85" s="15">
        <f t="shared" si="12"/>
        <v>1.0881527343750001E-2</v>
      </c>
      <c r="G85" s="15">
        <f t="shared" si="13"/>
        <v>0.49303900000000006</v>
      </c>
      <c r="I85" s="23">
        <f t="shared" si="14"/>
        <v>0.61412499999999992</v>
      </c>
      <c r="K85" s="15">
        <f t="shared" si="27"/>
        <v>8.7360347812500041E-3</v>
      </c>
      <c r="O85">
        <f t="shared" si="26"/>
        <v>4</v>
      </c>
      <c r="P85" t="str">
        <f t="shared" si="26"/>
        <v>B-art.</v>
      </c>
      <c r="Q85" s="12">
        <f t="shared" si="28"/>
        <v>8.7360347812500041E-3</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0.91480261815337549</v>
      </c>
    </row>
    <row r="86" spans="2:28" hidden="1" x14ac:dyDescent="0.2">
      <c r="B86" s="1">
        <v>3</v>
      </c>
      <c r="C86" t="s">
        <v>25</v>
      </c>
      <c r="D86" s="15">
        <f t="shared" si="12"/>
        <v>6.1661988281250017E-2</v>
      </c>
      <c r="G86" s="15">
        <f t="shared" si="13"/>
        <v>0.38950081000000009</v>
      </c>
      <c r="I86" s="23">
        <f t="shared" si="14"/>
        <v>0.52200624999999989</v>
      </c>
      <c r="K86" s="15">
        <f t="shared" si="27"/>
        <v>4.6009783181250027E-2</v>
      </c>
      <c r="O86">
        <f t="shared" si="26"/>
        <v>3</v>
      </c>
      <c r="P86" t="str">
        <f t="shared" si="26"/>
        <v>B-art.</v>
      </c>
      <c r="Q86" s="12">
        <f t="shared" si="28"/>
        <v>4.6009783181250027E-2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4.2278389765250655</v>
      </c>
    </row>
    <row r="87" spans="2:28" hidden="1" x14ac:dyDescent="0.2">
      <c r="B87" s="1">
        <v>2</v>
      </c>
      <c r="C87" t="s">
        <v>25</v>
      </c>
      <c r="D87" s="15">
        <f t="shared" si="12"/>
        <v>0.20965076015625</v>
      </c>
      <c r="G87" s="15">
        <f t="shared" si="13"/>
        <v>0.30770563990000011</v>
      </c>
      <c r="I87" s="23">
        <f t="shared" si="14"/>
        <v>0.44370531249999989</v>
      </c>
      <c r="K87" s="15">
        <f t="shared" si="27"/>
        <v>0.1453909148527501</v>
      </c>
      <c r="O87">
        <f t="shared" si="26"/>
        <v>2</v>
      </c>
      <c r="P87" t="str">
        <f t="shared" si="26"/>
        <v>B-art.</v>
      </c>
      <c r="Q87" s="12">
        <f t="shared" si="28"/>
        <v>0.1453909148527501</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12.321395397387729</v>
      </c>
    </row>
    <row r="88" spans="2:28" hidden="1" x14ac:dyDescent="0.2">
      <c r="B88" s="1">
        <v>1</v>
      </c>
      <c r="C88" t="s">
        <v>25</v>
      </c>
      <c r="D88" s="15">
        <f t="shared" si="12"/>
        <v>0.39600699140625001</v>
      </c>
      <c r="G88" s="15">
        <f t="shared" si="13"/>
        <v>0.24308745552100008</v>
      </c>
      <c r="I88" s="23">
        <f t="shared" si="14"/>
        <v>0.37714951562499988</v>
      </c>
      <c r="K88" s="15">
        <f t="shared" si="27"/>
        <v>0.25524182829705017</v>
      </c>
      <c r="N88" s="19"/>
      <c r="O88">
        <f t="shared" si="26"/>
        <v>1</v>
      </c>
      <c r="P88" t="str">
        <f t="shared" si="26"/>
        <v>B-art.</v>
      </c>
      <c r="Q88" s="12">
        <f t="shared" si="28"/>
        <v>0.25524182829705017</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18.647967975382485</v>
      </c>
    </row>
    <row r="89" spans="2:28" hidden="1" x14ac:dyDescent="0.2">
      <c r="D89" s="15"/>
      <c r="G89" s="15"/>
      <c r="I89" s="4"/>
      <c r="K89" s="15"/>
      <c r="M89" s="15">
        <f>SUM(K59:K88)</f>
        <v>0.45643850433105027</v>
      </c>
      <c r="N89" s="19"/>
      <c r="AA89" s="25"/>
      <c r="AB89" s="7"/>
    </row>
    <row r="90" spans="2:28" hidden="1" x14ac:dyDescent="0.2">
      <c r="B90" s="6">
        <v>0</v>
      </c>
      <c r="C90" s="20" t="s">
        <v>25</v>
      </c>
      <c r="D90" s="15">
        <f>IF(B90&lt;=$B$22,BINOMDIST(B90,$B$22,$G$13,0),0)</f>
        <v>0.32057708828125009</v>
      </c>
      <c r="G90" s="15">
        <f>IF(B90&lt;=$B$22,BINOMDIST($B$22-B90,$B$22-B90,$G$12,0),0)</f>
        <v>0.19203908986159007</v>
      </c>
      <c r="I90" s="23">
        <f>(1-$G$13)^($B$22-B90)</f>
        <v>0.32057708828124987</v>
      </c>
      <c r="K90" s="15">
        <f t="shared" si="27"/>
        <v>0.19203908986159021</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7</v>
      </c>
      <c r="C93" t="s">
        <v>24</v>
      </c>
      <c r="D93" s="15">
        <f>BINOMDIST(B93,$B$22,$G$12,0)</f>
        <v>0.19203908986159007</v>
      </c>
      <c r="G93" s="16"/>
      <c r="K93" s="16"/>
      <c r="M93" s="15">
        <f>D93</f>
        <v>0.19203908986159007</v>
      </c>
      <c r="N93" s="19"/>
      <c r="O93">
        <f>B93</f>
        <v>7</v>
      </c>
      <c r="P93" t="str">
        <f>C93</f>
        <v>A-art.</v>
      </c>
      <c r="Q93" s="12">
        <f>D93</f>
        <v>0.19203908986159007</v>
      </c>
      <c r="R93" s="16"/>
      <c r="S93" s="9">
        <v>0</v>
      </c>
      <c r="T93" s="9">
        <f>$D$12*$E$16</f>
        <v>28.2</v>
      </c>
      <c r="U93" s="17">
        <f>B93/(B93+1)</f>
        <v>0.875</v>
      </c>
      <c r="V93" s="37">
        <f>B93*($E$17*2)</f>
        <v>18.2</v>
      </c>
      <c r="W93" s="38">
        <f>ROUNDDOWN((U93*$D$12)*$E$19,0)</f>
        <v>1</v>
      </c>
      <c r="X93" s="37">
        <f>W93*$E$18</f>
        <v>7.5</v>
      </c>
      <c r="Y93" s="18">
        <f>S93+(T93*U93)+V93+X93</f>
        <v>50.375</v>
      </c>
      <c r="Z93" s="18"/>
      <c r="AA93" s="25">
        <f>Y93*Q93</f>
        <v>9.6739691517775999</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109.3656494627331</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45"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08545"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08545" r:id="rId5"/>
      </mc:Fallback>
    </mc:AlternateContent>
    <mc:AlternateContent xmlns:mc="http://schemas.openxmlformats.org/markup-compatibility/2006">
      <mc:Choice Requires="x14">
        <oleObject progId="Equation.3" shapeId="108546"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08546" r:id="rId7"/>
      </mc:Fallback>
    </mc:AlternateContent>
    <mc:AlternateContent xmlns:mc="http://schemas.openxmlformats.org/markup-compatibility/2006">
      <mc:Choice Requires="x14">
        <oleObject progId="Equation.3" shapeId="108547"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08547" r:id="rId9"/>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99" sqref="K99"/>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115.76800064298217</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8</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1.6796159999999995E-10</v>
      </c>
      <c r="O47">
        <f t="shared" si="10"/>
        <v>8</v>
      </c>
      <c r="P47" t="str">
        <f t="shared" si="10"/>
        <v>C-art.</v>
      </c>
      <c r="Q47" s="12">
        <f t="shared" si="10"/>
        <v>1.6796159999999995E-10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4.1923588607999985E-8</v>
      </c>
    </row>
    <row r="48" spans="2:27" hidden="1" x14ac:dyDescent="0.2">
      <c r="B48" s="1">
        <v>7</v>
      </c>
      <c r="C48" t="s">
        <v>23</v>
      </c>
      <c r="D48" s="15">
        <f t="shared" si="0"/>
        <v>2.1051187200000011E-8</v>
      </c>
      <c r="O48">
        <f t="shared" si="10"/>
        <v>7</v>
      </c>
      <c r="P48" t="str">
        <f t="shared" si="10"/>
        <v>C-art.</v>
      </c>
      <c r="Q48" s="12">
        <f t="shared" si="10"/>
        <v>2.1051187200000011E-8</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5.1689085050880029E-6</v>
      </c>
    </row>
    <row r="49" spans="2:28" hidden="1" x14ac:dyDescent="0.2">
      <c r="B49" s="1">
        <v>6</v>
      </c>
      <c r="C49" t="s">
        <v>23</v>
      </c>
      <c r="D49" s="15">
        <f t="shared" si="0"/>
        <v>1.1543067648E-6</v>
      </c>
      <c r="O49">
        <f t="shared" si="10"/>
        <v>6</v>
      </c>
      <c r="P49" t="str">
        <f t="shared" si="10"/>
        <v>C-art.</v>
      </c>
      <c r="Q49" s="12">
        <f t="shared" si="10"/>
        <v>1.1543067648E-6</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2.7825718872268799E-4</v>
      </c>
    </row>
    <row r="50" spans="2:28" hidden="1" x14ac:dyDescent="0.2">
      <c r="B50" s="1">
        <v>5</v>
      </c>
      <c r="C50" t="s">
        <v>23</v>
      </c>
      <c r="D50" s="15">
        <f t="shared" si="0"/>
        <v>3.6168278630399965E-5</v>
      </c>
      <c r="O50">
        <f t="shared" si="10"/>
        <v>5</v>
      </c>
      <c r="P50" t="str">
        <f t="shared" si="10"/>
        <v>C-art.</v>
      </c>
      <c r="Q50" s="12">
        <f t="shared" si="10"/>
        <v>3.6168278630399965E-5</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8.5340259037716398E-3</v>
      </c>
    </row>
    <row r="51" spans="2:28" hidden="1" x14ac:dyDescent="0.2">
      <c r="B51" s="1">
        <v>4</v>
      </c>
      <c r="C51" t="s">
        <v>23</v>
      </c>
      <c r="D51" s="15">
        <f t="shared" si="0"/>
        <v>7.0829545651200036E-4</v>
      </c>
      <c r="O51">
        <f t="shared" si="10"/>
        <v>4</v>
      </c>
      <c r="P51" t="str">
        <f t="shared" si="10"/>
        <v>C-art.</v>
      </c>
      <c r="Q51" s="12">
        <f t="shared" si="10"/>
        <v>7.0829545651200036E-4</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0.16279746090654423</v>
      </c>
    </row>
    <row r="52" spans="2:28" hidden="1" x14ac:dyDescent="0.2">
      <c r="B52" s="1">
        <v>3</v>
      </c>
      <c r="C52" t="s">
        <v>23</v>
      </c>
      <c r="D52" s="15">
        <f t="shared" si="0"/>
        <v>8.8773030549503997E-3</v>
      </c>
      <c r="O52">
        <f t="shared" si="10"/>
        <v>3</v>
      </c>
      <c r="P52" t="str">
        <f t="shared" si="10"/>
        <v>C-art.</v>
      </c>
      <c r="Q52" s="12">
        <f t="shared" si="10"/>
        <v>8.8773030549503997E-3</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1.9040039592257618</v>
      </c>
    </row>
    <row r="53" spans="2:28" hidden="1" x14ac:dyDescent="0.2">
      <c r="B53" s="1">
        <v>2</v>
      </c>
      <c r="C53" t="s">
        <v>23</v>
      </c>
      <c r="D53" s="15">
        <f t="shared" si="0"/>
        <v>6.9538873930444792E-2</v>
      </c>
      <c r="O53">
        <f t="shared" si="10"/>
        <v>2</v>
      </c>
      <c r="P53" t="str">
        <f t="shared" si="10"/>
        <v>C-art.</v>
      </c>
      <c r="Q53" s="12">
        <f t="shared" si="10"/>
        <v>6.9538873930444792E-2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14.123808887766204</v>
      </c>
    </row>
    <row r="54" spans="2:28" hidden="1" x14ac:dyDescent="0.2">
      <c r="B54" s="1">
        <v>1</v>
      </c>
      <c r="C54" t="s">
        <v>23</v>
      </c>
      <c r="D54" s="15">
        <f t="shared" si="0"/>
        <v>0.31126924521246713</v>
      </c>
      <c r="O54">
        <f t="shared" si="10"/>
        <v>1</v>
      </c>
      <c r="P54" t="str">
        <f t="shared" si="10"/>
        <v>C-art.</v>
      </c>
      <c r="Q54" s="12">
        <f t="shared" si="10"/>
        <v>0.31126924521246713</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54.615301764979478</v>
      </c>
    </row>
    <row r="55" spans="2:28" hidden="1" x14ac:dyDescent="0.2">
      <c r="D55" s="15"/>
      <c r="K55" s="4"/>
      <c r="M55" s="15">
        <f>SUM(D25:D54)</f>
        <v>0.39043106145891832</v>
      </c>
      <c r="N55" s="19"/>
      <c r="AA55" s="25"/>
      <c r="AB55" s="7"/>
    </row>
    <row r="56" spans="2:28" hidden="1" x14ac:dyDescent="0.2">
      <c r="B56" s="6">
        <v>0</v>
      </c>
      <c r="C56" s="20" t="s">
        <v>23</v>
      </c>
      <c r="D56" s="15">
        <f>BINOMDIST(B56,$B$22,$G$14,0)</f>
        <v>0.60956893854108163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35.709488898736566</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30.35306556392608</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25.800105729337165</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21.930089869936591</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18.6405763894461</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15.844489931029186</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13.467816441374806</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11.447643975168589</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9.7304973788932987</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8.2709227720593024</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7.0302843562504069</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5.9757417028128454</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5.0793804473909185</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4.3174733802822809</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3.6698523732399382</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3.1193745172539478</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2.6514683396658554</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2.2537480887159766</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1.9156858754085804</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1.628332994097293</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1.3840830449826991</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1.1764705882352942</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2.5628906250000001E-7</v>
      </c>
      <c r="G81" s="15">
        <f t="shared" si="13"/>
        <v>1</v>
      </c>
      <c r="I81" s="23">
        <f t="shared" si="14"/>
        <v>1</v>
      </c>
      <c r="K81" s="15">
        <f t="shared" si="27"/>
        <v>2.5628906250000001E-7</v>
      </c>
      <c r="O81">
        <f t="shared" si="26"/>
        <v>8</v>
      </c>
      <c r="P81" t="str">
        <f t="shared" si="26"/>
        <v>B-art.</v>
      </c>
      <c r="Q81" s="12">
        <f t="shared" si="28"/>
        <v>2.5628906250000001E-7</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3.0745005468749996E-5</v>
      </c>
    </row>
    <row r="82" spans="2:28" hidden="1" x14ac:dyDescent="0.2">
      <c r="B82" s="1">
        <v>7</v>
      </c>
      <c r="C82" t="s">
        <v>25</v>
      </c>
      <c r="D82" s="15">
        <f t="shared" si="12"/>
        <v>1.1618437499999993E-5</v>
      </c>
      <c r="G82" s="15">
        <f t="shared" si="13"/>
        <v>0.79</v>
      </c>
      <c r="I82" s="23">
        <f t="shared" si="14"/>
        <v>0.85</v>
      </c>
      <c r="K82" s="15">
        <f t="shared" si="27"/>
        <v>1.0798312499999995E-5</v>
      </c>
      <c r="O82">
        <f t="shared" si="26"/>
        <v>7</v>
      </c>
      <c r="P82" t="str">
        <f t="shared" si="26"/>
        <v>B-art.</v>
      </c>
      <c r="Q82" s="12">
        <f t="shared" si="28"/>
        <v>1.0798312499999995E-5</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1.2591372290624995E-3</v>
      </c>
    </row>
    <row r="83" spans="2:28" hidden="1" x14ac:dyDescent="0.2">
      <c r="B83" s="1">
        <v>6</v>
      </c>
      <c r="C83" t="s">
        <v>25</v>
      </c>
      <c r="D83" s="15">
        <f t="shared" si="12"/>
        <v>2.3043234375000039E-4</v>
      </c>
      <c r="G83" s="15">
        <f t="shared" si="13"/>
        <v>0.6241000000000001</v>
      </c>
      <c r="I83" s="23">
        <f t="shared" si="14"/>
        <v>0.72249999999999992</v>
      </c>
      <c r="K83" s="15">
        <f t="shared" si="27"/>
        <v>1.990488937500004E-4</v>
      </c>
      <c r="O83">
        <f t="shared" si="26"/>
        <v>6</v>
      </c>
      <c r="P83" t="str">
        <f t="shared" si="26"/>
        <v>B-art.</v>
      </c>
      <c r="Q83" s="12">
        <f t="shared" si="28"/>
        <v>1.990488937500004E-4</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2.2498780816125042E-2</v>
      </c>
    </row>
    <row r="84" spans="2:28" hidden="1" x14ac:dyDescent="0.2">
      <c r="B84" s="1">
        <v>5</v>
      </c>
      <c r="C84" t="s">
        <v>25</v>
      </c>
      <c r="D84" s="15">
        <f t="shared" si="12"/>
        <v>2.6115665625000006E-3</v>
      </c>
      <c r="G84" s="15">
        <f t="shared" si="13"/>
        <v>0.49303900000000006</v>
      </c>
      <c r="I84" s="23">
        <f t="shared" si="14"/>
        <v>0.61412499999999992</v>
      </c>
      <c r="K84" s="15">
        <f t="shared" si="27"/>
        <v>2.096648347500001E-3</v>
      </c>
      <c r="O84">
        <f t="shared" si="26"/>
        <v>5</v>
      </c>
      <c r="P84" t="str">
        <f t="shared" si="26"/>
        <v>B-art.</v>
      </c>
      <c r="Q84" s="12">
        <f t="shared" si="28"/>
        <v>2.096648347500001E-3</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0.22881422299050008</v>
      </c>
    </row>
    <row r="85" spans="2:28" hidden="1" x14ac:dyDescent="0.2">
      <c r="B85" s="1">
        <v>4</v>
      </c>
      <c r="C85" t="s">
        <v>25</v>
      </c>
      <c r="D85" s="15">
        <f t="shared" si="12"/>
        <v>1.8498596484374987E-2</v>
      </c>
      <c r="G85" s="15">
        <f t="shared" si="13"/>
        <v>0.38950081000000009</v>
      </c>
      <c r="I85" s="23">
        <f t="shared" si="14"/>
        <v>0.52200624999999989</v>
      </c>
      <c r="K85" s="15">
        <f t="shared" si="27"/>
        <v>1.3802934954374997E-2</v>
      </c>
      <c r="O85">
        <f t="shared" si="26"/>
        <v>4</v>
      </c>
      <c r="P85" t="str">
        <f t="shared" si="26"/>
        <v>B-art.</v>
      </c>
      <c r="Q85" s="12">
        <f t="shared" si="28"/>
        <v>1.3802934954374997E-2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1.4453881366823322</v>
      </c>
    </row>
    <row r="86" spans="2:28" hidden="1" x14ac:dyDescent="0.2">
      <c r="B86" s="1">
        <v>3</v>
      </c>
      <c r="C86" t="s">
        <v>25</v>
      </c>
      <c r="D86" s="15">
        <f t="shared" si="12"/>
        <v>8.3860304062499988E-2</v>
      </c>
      <c r="G86" s="15">
        <f t="shared" si="13"/>
        <v>0.30770563990000011</v>
      </c>
      <c r="I86" s="23">
        <f t="shared" si="14"/>
        <v>0.44370531249999989</v>
      </c>
      <c r="K86" s="15">
        <f t="shared" si="27"/>
        <v>5.8156365941100026E-2</v>
      </c>
      <c r="O86">
        <f t="shared" si="26"/>
        <v>3</v>
      </c>
      <c r="P86" t="str">
        <f t="shared" si="26"/>
        <v>B-art.</v>
      </c>
      <c r="Q86" s="12">
        <f t="shared" si="28"/>
        <v>5.8156365941100026E-2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5.3439884663276818</v>
      </c>
    </row>
    <row r="87" spans="2:28" hidden="1" x14ac:dyDescent="0.2">
      <c r="B87" s="1">
        <v>2</v>
      </c>
      <c r="C87" t="s">
        <v>25</v>
      </c>
      <c r="D87" s="15">
        <f t="shared" si="12"/>
        <v>0.23760419484375003</v>
      </c>
      <c r="G87" s="15">
        <f t="shared" si="13"/>
        <v>0.24308745552100008</v>
      </c>
      <c r="I87" s="23">
        <f t="shared" si="14"/>
        <v>0.37714951562499988</v>
      </c>
      <c r="K87" s="15">
        <f t="shared" si="27"/>
        <v>0.15314509697823014</v>
      </c>
      <c r="O87">
        <f t="shared" si="26"/>
        <v>2</v>
      </c>
      <c r="P87" t="str">
        <f t="shared" si="26"/>
        <v>B-art.</v>
      </c>
      <c r="Q87" s="12">
        <f t="shared" si="28"/>
        <v>0.15314509697823014</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12.97853648524841</v>
      </c>
    </row>
    <row r="88" spans="2:28" hidden="1" x14ac:dyDescent="0.2">
      <c r="B88" s="1">
        <v>1</v>
      </c>
      <c r="C88" t="s">
        <v>25</v>
      </c>
      <c r="D88" s="15">
        <f t="shared" si="12"/>
        <v>0.38469250593749998</v>
      </c>
      <c r="G88" s="15">
        <f t="shared" si="13"/>
        <v>0.19203908986159007</v>
      </c>
      <c r="I88" s="23">
        <f t="shared" si="14"/>
        <v>0.32057708828124987</v>
      </c>
      <c r="K88" s="15">
        <f t="shared" si="27"/>
        <v>0.23044690783390817</v>
      </c>
      <c r="N88" s="19"/>
      <c r="O88">
        <f t="shared" si="26"/>
        <v>1</v>
      </c>
      <c r="P88" t="str">
        <f t="shared" si="26"/>
        <v>B-art.</v>
      </c>
      <c r="Q88" s="12">
        <f t="shared" si="28"/>
        <v>0.23044690783390817</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16.836451086345331</v>
      </c>
    </row>
    <row r="89" spans="2:28" hidden="1" x14ac:dyDescent="0.2">
      <c r="D89" s="15"/>
      <c r="G89" s="15"/>
      <c r="I89" s="4"/>
      <c r="K89" s="15"/>
      <c r="M89" s="15">
        <f>SUM(K59:K88)</f>
        <v>0.45785805755042586</v>
      </c>
      <c r="N89" s="19"/>
      <c r="AA89" s="25"/>
      <c r="AB89" s="7"/>
    </row>
    <row r="90" spans="2:28" hidden="1" x14ac:dyDescent="0.2">
      <c r="B90" s="6">
        <v>0</v>
      </c>
      <c r="C90" s="20" t="s">
        <v>25</v>
      </c>
      <c r="D90" s="15">
        <f>IF(B90&lt;=$B$22,BINOMDIST(B90,$B$22,$G$13,0),0)</f>
        <v>0.27249052503906257</v>
      </c>
      <c r="G90" s="15">
        <f>IF(B90&lt;=$B$22,BINOMDIST($B$22-B90,$B$22-B90,$G$12,0),0)</f>
        <v>0.15171088099065616</v>
      </c>
      <c r="I90" s="23">
        <f>(1-$G$13)^($B$22-B90)</f>
        <v>0.2724905250390624</v>
      </c>
      <c r="K90" s="15">
        <f t="shared" si="27"/>
        <v>0.15171088099065624</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8</v>
      </c>
      <c r="C93" t="s">
        <v>24</v>
      </c>
      <c r="D93" s="15">
        <f>BINOMDIST(B93,$B$22,$G$12,0)</f>
        <v>0.15171088099065616</v>
      </c>
      <c r="G93" s="16"/>
      <c r="K93" s="16"/>
      <c r="M93" s="15">
        <f>D93</f>
        <v>0.15171088099065616</v>
      </c>
      <c r="N93" s="19"/>
      <c r="O93">
        <f>B93</f>
        <v>8</v>
      </c>
      <c r="P93" t="str">
        <f>C93</f>
        <v>A-art.</v>
      </c>
      <c r="Q93" s="12">
        <f>D93</f>
        <v>0.15171088099065616</v>
      </c>
      <c r="R93" s="16"/>
      <c r="S93" s="9">
        <v>0</v>
      </c>
      <c r="T93" s="9">
        <f>$D$12*$E$16</f>
        <v>28.2</v>
      </c>
      <c r="U93" s="17">
        <f>B93/(B93+1)</f>
        <v>0.88888888888888884</v>
      </c>
      <c r="V93" s="37">
        <f>B93*($E$17*2)</f>
        <v>20.8</v>
      </c>
      <c r="W93" s="38">
        <f>ROUNDDOWN((U93*$D$12)*$E$19,0)</f>
        <v>1</v>
      </c>
      <c r="X93" s="37">
        <f>W93*$E$18</f>
        <v>7.5</v>
      </c>
      <c r="Y93" s="18">
        <f>S93+(T93*U93)+V93+X93</f>
        <v>53.36666666666666</v>
      </c>
      <c r="Z93" s="18"/>
      <c r="AA93" s="25">
        <f>Y93*Q93</f>
        <v>8.0963040155346828</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115.76800064298217</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1F"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09569"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09569" r:id="rId5"/>
      </mc:Fallback>
    </mc:AlternateContent>
    <mc:AlternateContent xmlns:mc="http://schemas.openxmlformats.org/markup-compatibility/2006">
      <mc:Choice Requires="x14">
        <oleObject progId="Equation.3" shapeId="109570"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09570" r:id="rId7"/>
      </mc:Fallback>
    </mc:AlternateContent>
    <mc:AlternateContent xmlns:mc="http://schemas.openxmlformats.org/markup-compatibility/2006">
      <mc:Choice Requires="x14">
        <oleObject progId="Equation.3" shapeId="109571"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09571" r:id="rId9"/>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99" sqref="K99"/>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121.54810461926647</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9</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1.0077696000000005E-11</v>
      </c>
      <c r="O46">
        <f t="shared" si="10"/>
        <v>9</v>
      </c>
      <c r="P46" t="str">
        <f t="shared" si="10"/>
        <v>C-art.</v>
      </c>
      <c r="Q46" s="12">
        <f t="shared" si="10"/>
        <v>1.0077696000000005E-11</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2.5534059909120013E-9</v>
      </c>
    </row>
    <row r="47" spans="2:27" hidden="1" x14ac:dyDescent="0.2">
      <c r="B47" s="1">
        <v>8</v>
      </c>
      <c r="C47" t="s">
        <v>23</v>
      </c>
      <c r="D47" s="15">
        <f t="shared" si="0"/>
        <v>1.4209551360000078E-9</v>
      </c>
      <c r="O47">
        <f t="shared" si="10"/>
        <v>8</v>
      </c>
      <c r="P47" t="str">
        <f t="shared" si="10"/>
        <v>C-art.</v>
      </c>
      <c r="Q47" s="12">
        <f t="shared" si="10"/>
        <v>1.4209551360000078E-9</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3.5467355962368193E-7</v>
      </c>
    </row>
    <row r="48" spans="2:27" hidden="1" x14ac:dyDescent="0.2">
      <c r="B48" s="1">
        <v>7</v>
      </c>
      <c r="C48" t="s">
        <v>23</v>
      </c>
      <c r="D48" s="15">
        <f t="shared" si="0"/>
        <v>8.9046521856000061E-8</v>
      </c>
      <c r="O48">
        <f t="shared" si="10"/>
        <v>7</v>
      </c>
      <c r="P48" t="str">
        <f t="shared" si="10"/>
        <v>C-art.</v>
      </c>
      <c r="Q48" s="12">
        <f t="shared" si="10"/>
        <v>8.9046521856000061E-8</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2.1864482976522253E-5</v>
      </c>
    </row>
    <row r="49" spans="2:28" hidden="1" x14ac:dyDescent="0.2">
      <c r="B49" s="1">
        <v>6</v>
      </c>
      <c r="C49" t="s">
        <v>23</v>
      </c>
      <c r="D49" s="15">
        <f t="shared" si="0"/>
        <v>3.2551450767360153E-6</v>
      </c>
      <c r="O49">
        <f t="shared" si="10"/>
        <v>6</v>
      </c>
      <c r="P49" t="str">
        <f t="shared" si="10"/>
        <v>C-art.</v>
      </c>
      <c r="Q49" s="12">
        <f t="shared" si="10"/>
        <v>3.2551450767360153E-6</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7.846852721979838E-4</v>
      </c>
    </row>
    <row r="50" spans="2:28" hidden="1" x14ac:dyDescent="0.2">
      <c r="B50" s="1">
        <v>5</v>
      </c>
      <c r="C50" t="s">
        <v>23</v>
      </c>
      <c r="D50" s="15">
        <f t="shared" si="0"/>
        <v>7.649590930329609E-5</v>
      </c>
      <c r="O50">
        <f t="shared" si="10"/>
        <v>5</v>
      </c>
      <c r="P50" t="str">
        <f t="shared" si="10"/>
        <v>C-art.</v>
      </c>
      <c r="Q50" s="12">
        <f t="shared" si="10"/>
        <v>7.649590930329609E-5</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1.8049464786477055E-2</v>
      </c>
    </row>
    <row r="51" spans="2:28" hidden="1" x14ac:dyDescent="0.2">
      <c r="B51" s="1">
        <v>4</v>
      </c>
      <c r="C51" t="s">
        <v>23</v>
      </c>
      <c r="D51" s="15">
        <f t="shared" si="0"/>
        <v>1.1984359124183048E-3</v>
      </c>
      <c r="O51">
        <f t="shared" si="10"/>
        <v>4</v>
      </c>
      <c r="P51" t="str">
        <f t="shared" si="10"/>
        <v>C-art.</v>
      </c>
      <c r="Q51" s="12">
        <f t="shared" si="10"/>
        <v>1.1984359124183048E-3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0.2754533038538729</v>
      </c>
    </row>
    <row r="52" spans="2:28" hidden="1" x14ac:dyDescent="0.2">
      <c r="B52" s="1">
        <v>3</v>
      </c>
      <c r="C52" t="s">
        <v>23</v>
      </c>
      <c r="D52" s="15">
        <f t="shared" si="0"/>
        <v>1.2516997307480066E-2</v>
      </c>
      <c r="O52">
        <f t="shared" si="10"/>
        <v>3</v>
      </c>
      <c r="P52" t="str">
        <f t="shared" si="10"/>
        <v>C-art.</v>
      </c>
      <c r="Q52" s="12">
        <f t="shared" si="10"/>
        <v>1.2516997307480066E-2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2.6846455825083249</v>
      </c>
    </row>
    <row r="53" spans="2:28" hidden="1" x14ac:dyDescent="0.2">
      <c r="B53" s="1">
        <v>2</v>
      </c>
      <c r="C53" t="s">
        <v>23</v>
      </c>
      <c r="D53" s="15">
        <f t="shared" si="0"/>
        <v>8.4042696207366166E-2</v>
      </c>
      <c r="O53">
        <f t="shared" si="10"/>
        <v>2</v>
      </c>
      <c r="P53" t="str">
        <f t="shared" si="10"/>
        <v>C-art.</v>
      </c>
      <c r="Q53" s="12">
        <f t="shared" si="10"/>
        <v>8.4042696207366166E-2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17.069631884357449</v>
      </c>
    </row>
    <row r="54" spans="2:28" hidden="1" x14ac:dyDescent="0.2">
      <c r="B54" s="1">
        <v>1</v>
      </c>
      <c r="C54" t="s">
        <v>23</v>
      </c>
      <c r="D54" s="15">
        <f t="shared" si="0"/>
        <v>0.32916722681218419</v>
      </c>
      <c r="O54">
        <f t="shared" si="10"/>
        <v>1</v>
      </c>
      <c r="P54" t="str">
        <f t="shared" si="10"/>
        <v>C-art.</v>
      </c>
      <c r="Q54" s="12">
        <f t="shared" si="10"/>
        <v>0.32916722681218419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57.755681616465829</v>
      </c>
    </row>
    <row r="55" spans="2:28" hidden="1" x14ac:dyDescent="0.2">
      <c r="D55" s="15"/>
      <c r="K55" s="4"/>
      <c r="M55" s="15">
        <f>SUM(D25:D54)</f>
        <v>0.42700519777138346</v>
      </c>
      <c r="N55" s="19"/>
      <c r="AA55" s="25"/>
      <c r="AB55" s="7"/>
    </row>
    <row r="56" spans="2:28" hidden="1" x14ac:dyDescent="0.2">
      <c r="B56" s="6">
        <v>0</v>
      </c>
      <c r="C56" s="20" t="s">
        <v>23</v>
      </c>
      <c r="D56" s="15">
        <f>BINOMDIST(B56,$B$22,$G$14,0)</f>
        <v>0.57299480222861665</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30.35306556392608</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25.800105729337165</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21.930089869936591</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18.6405763894461</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15.844489931029186</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13.467816441374806</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11.447643975168589</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9.7304973788932987</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8.2709227720593024</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7.0302843562504069</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5.9757417028128454</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5.0793804473909185</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4.3174733802822809</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3.6698523732399382</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3.1193745172539478</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2.6514683396658554</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2.2537480887159766</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1.9156858754085804</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1.628332994097293</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1.3840830449826991</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1.1764705882352942</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3.8443359374999936E-8</v>
      </c>
      <c r="G80" s="15">
        <f t="shared" si="13"/>
        <v>1</v>
      </c>
      <c r="I80" s="23">
        <f t="shared" si="14"/>
        <v>1</v>
      </c>
      <c r="K80" s="15">
        <f t="shared" ref="K80:K90" si="27">G80*D80/I80</f>
        <v>3.8443359374999936E-8</v>
      </c>
      <c r="O80">
        <f t="shared" si="26"/>
        <v>9</v>
      </c>
      <c r="P80" t="str">
        <f t="shared" si="26"/>
        <v>B-art.</v>
      </c>
      <c r="Q80" s="12">
        <f t="shared" ref="Q80:Q88" si="28">K80</f>
        <v>3.8443359374999936E-8</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4.7349916874999921E-6</v>
      </c>
    </row>
    <row r="81" spans="2:28" hidden="1" x14ac:dyDescent="0.2">
      <c r="B81" s="1">
        <v>8</v>
      </c>
      <c r="C81" t="s">
        <v>25</v>
      </c>
      <c r="D81" s="15">
        <f t="shared" si="12"/>
        <v>1.9606113281249995E-6</v>
      </c>
      <c r="G81" s="15">
        <f t="shared" si="13"/>
        <v>0.79</v>
      </c>
      <c r="I81" s="23">
        <f t="shared" si="14"/>
        <v>0.85</v>
      </c>
      <c r="K81" s="15">
        <f t="shared" si="27"/>
        <v>1.8222152343749996E-6</v>
      </c>
      <c r="O81">
        <f t="shared" si="26"/>
        <v>8</v>
      </c>
      <c r="P81" t="str">
        <f t="shared" si="26"/>
        <v>B-art.</v>
      </c>
      <c r="Q81" s="12">
        <f t="shared" si="28"/>
        <v>1.8222152343749996E-6</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2.1859698888281243E-4</v>
      </c>
    </row>
    <row r="82" spans="2:28" hidden="1" x14ac:dyDescent="0.2">
      <c r="B82" s="1">
        <v>7</v>
      </c>
      <c r="C82" t="s">
        <v>25</v>
      </c>
      <c r="D82" s="15">
        <f t="shared" si="12"/>
        <v>4.444052343749995E-5</v>
      </c>
      <c r="G82" s="15">
        <f t="shared" si="13"/>
        <v>0.6241000000000001</v>
      </c>
      <c r="I82" s="23">
        <f t="shared" si="14"/>
        <v>0.72249999999999992</v>
      </c>
      <c r="K82" s="15">
        <f t="shared" si="27"/>
        <v>3.8388000937499968E-5</v>
      </c>
      <c r="O82">
        <f t="shared" si="26"/>
        <v>7</v>
      </c>
      <c r="P82" t="str">
        <f t="shared" si="26"/>
        <v>B-art.</v>
      </c>
      <c r="Q82" s="12">
        <f t="shared" si="28"/>
        <v>3.8388000937499968E-5</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4.4762328493171836E-3</v>
      </c>
    </row>
    <row r="83" spans="2:28" hidden="1" x14ac:dyDescent="0.2">
      <c r="B83" s="1">
        <v>6</v>
      </c>
      <c r="C83" t="s">
        <v>25</v>
      </c>
      <c r="D83" s="15">
        <f t="shared" si="12"/>
        <v>5.8760247656249975E-4</v>
      </c>
      <c r="G83" s="15">
        <f t="shared" si="13"/>
        <v>0.49303900000000006</v>
      </c>
      <c r="I83" s="23">
        <f t="shared" si="14"/>
        <v>0.61412499999999992</v>
      </c>
      <c r="K83" s="15">
        <f t="shared" si="27"/>
        <v>4.7174587818749991E-4</v>
      </c>
      <c r="O83">
        <f t="shared" si="26"/>
        <v>6</v>
      </c>
      <c r="P83" t="str">
        <f t="shared" si="26"/>
        <v>B-art.</v>
      </c>
      <c r="Q83" s="12">
        <f t="shared" si="28"/>
        <v>4.7174587818749991E-4</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5.3322110534216233E-2</v>
      </c>
    </row>
    <row r="84" spans="2:28" hidden="1" x14ac:dyDescent="0.2">
      <c r="B84" s="1">
        <v>5</v>
      </c>
      <c r="C84" t="s">
        <v>25</v>
      </c>
      <c r="D84" s="15">
        <f t="shared" si="12"/>
        <v>4.9946210507812493E-3</v>
      </c>
      <c r="G84" s="15">
        <f t="shared" si="13"/>
        <v>0.38950081000000009</v>
      </c>
      <c r="I84" s="23">
        <f t="shared" si="14"/>
        <v>0.52200624999999989</v>
      </c>
      <c r="K84" s="15">
        <f t="shared" si="27"/>
        <v>3.7267924376812511E-3</v>
      </c>
      <c r="O84">
        <f t="shared" si="26"/>
        <v>5</v>
      </c>
      <c r="P84" t="str">
        <f t="shared" si="26"/>
        <v>B-art.</v>
      </c>
      <c r="Q84" s="12">
        <f t="shared" si="28"/>
        <v>3.7267924376812511E-3</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0.40671728136561386</v>
      </c>
    </row>
    <row r="85" spans="2:28" hidden="1" x14ac:dyDescent="0.2">
      <c r="B85" s="1">
        <v>4</v>
      </c>
      <c r="C85" t="s">
        <v>25</v>
      </c>
      <c r="D85" s="15">
        <f t="shared" si="12"/>
        <v>2.8302852621093791E-2</v>
      </c>
      <c r="G85" s="15">
        <f t="shared" si="13"/>
        <v>0.30770563990000011</v>
      </c>
      <c r="I85" s="23">
        <f t="shared" si="14"/>
        <v>0.44370531249999989</v>
      </c>
      <c r="K85" s="15">
        <f t="shared" si="27"/>
        <v>1.962777350512129E-2</v>
      </c>
      <c r="O85">
        <f t="shared" si="26"/>
        <v>4</v>
      </c>
      <c r="P85" t="str">
        <f t="shared" si="26"/>
        <v>B-art.</v>
      </c>
      <c r="Q85" s="12">
        <f t="shared" si="28"/>
        <v>1.962777350512129E-2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2.0553419303622813</v>
      </c>
    </row>
    <row r="86" spans="2:28" hidden="1" x14ac:dyDescent="0.2">
      <c r="B86" s="1">
        <v>3</v>
      </c>
      <c r="C86" t="s">
        <v>25</v>
      </c>
      <c r="D86" s="15">
        <f t="shared" si="12"/>
        <v>0.10692188767968752</v>
      </c>
      <c r="G86" s="15">
        <f t="shared" si="13"/>
        <v>0.24308745552100008</v>
      </c>
      <c r="I86" s="23">
        <f t="shared" si="14"/>
        <v>0.37714951562499988</v>
      </c>
      <c r="K86" s="15">
        <f t="shared" si="27"/>
        <v>6.8915293640203559E-2</v>
      </c>
      <c r="O86">
        <f t="shared" si="26"/>
        <v>3</v>
      </c>
      <c r="P86" t="str">
        <f t="shared" si="26"/>
        <v>B-art.</v>
      </c>
      <c r="Q86" s="12">
        <f t="shared" si="28"/>
        <v>6.8915293640203559E-2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6.3326263325983048</v>
      </c>
    </row>
    <row r="87" spans="2:28" hidden="1" x14ac:dyDescent="0.2">
      <c r="B87" s="1">
        <v>2</v>
      </c>
      <c r="C87" t="s">
        <v>25</v>
      </c>
      <c r="D87" s="15">
        <f t="shared" si="12"/>
        <v>0.25966744150781262</v>
      </c>
      <c r="G87" s="15">
        <f t="shared" si="13"/>
        <v>0.19203908986159007</v>
      </c>
      <c r="I87" s="23">
        <f t="shared" si="14"/>
        <v>0.32057708828124987</v>
      </c>
      <c r="K87" s="15">
        <f t="shared" si="27"/>
        <v>0.1555516627878881</v>
      </c>
      <c r="O87">
        <f t="shared" si="26"/>
        <v>2</v>
      </c>
      <c r="P87" t="str">
        <f t="shared" si="26"/>
        <v>B-art.</v>
      </c>
      <c r="Q87" s="12">
        <f t="shared" si="28"/>
        <v>0.1555516627878881</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13.182484915730891</v>
      </c>
    </row>
    <row r="88" spans="2:28" hidden="1" x14ac:dyDescent="0.2">
      <c r="B88" s="1">
        <v>1</v>
      </c>
      <c r="C88" t="s">
        <v>25</v>
      </c>
      <c r="D88" s="15">
        <f t="shared" si="12"/>
        <v>0.36786220880273446</v>
      </c>
      <c r="G88" s="15">
        <f t="shared" si="13"/>
        <v>0.15171088099065616</v>
      </c>
      <c r="I88" s="23">
        <f t="shared" si="14"/>
        <v>0.2724905250390624</v>
      </c>
      <c r="K88" s="15">
        <f t="shared" si="27"/>
        <v>0.20480968933738594</v>
      </c>
      <c r="N88" s="19"/>
      <c r="O88">
        <f t="shared" si="26"/>
        <v>1</v>
      </c>
      <c r="P88" t="str">
        <f t="shared" si="26"/>
        <v>B-art.</v>
      </c>
      <c r="Q88" s="12">
        <f t="shared" si="28"/>
        <v>0.20480968933738594</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14.963395902989417</v>
      </c>
    </row>
    <row r="89" spans="2:28" hidden="1" x14ac:dyDescent="0.2">
      <c r="D89" s="15"/>
      <c r="G89" s="15"/>
      <c r="I89" s="4"/>
      <c r="K89" s="15"/>
      <c r="M89" s="15">
        <f>SUM(K59:K88)</f>
        <v>0.45314320624599891</v>
      </c>
      <c r="N89" s="19"/>
      <c r="AA89" s="25"/>
      <c r="AB89" s="7"/>
    </row>
    <row r="90" spans="2:28" hidden="1" x14ac:dyDescent="0.2">
      <c r="B90" s="6">
        <v>0</v>
      </c>
      <c r="C90" s="20" t="s">
        <v>25</v>
      </c>
      <c r="D90" s="15">
        <f>IF(B90&lt;=$B$22,BINOMDIST(B90,$B$22,$G$13,0),0)</f>
        <v>0.23161694628320317</v>
      </c>
      <c r="G90" s="15">
        <f>IF(B90&lt;=$B$22,BINOMDIST($B$22-B90,$B$22-B90,$G$12,0),0)</f>
        <v>0.11985159598261838</v>
      </c>
      <c r="I90" s="23">
        <f>(1-$G$13)^($B$22-B90)</f>
        <v>0.23161694628320303</v>
      </c>
      <c r="K90" s="15">
        <f t="shared" si="27"/>
        <v>0.11985159598261845</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9</v>
      </c>
      <c r="C93" t="s">
        <v>24</v>
      </c>
      <c r="D93" s="15">
        <f>BINOMDIST(B93,$B$22,$G$12,0)</f>
        <v>0.11985159598261838</v>
      </c>
      <c r="G93" s="16"/>
      <c r="K93" s="16"/>
      <c r="M93" s="15">
        <f>D93</f>
        <v>0.11985159598261838</v>
      </c>
      <c r="N93" s="19"/>
      <c r="O93">
        <f>B93</f>
        <v>9</v>
      </c>
      <c r="P93" t="str">
        <f>C93</f>
        <v>A-art.</v>
      </c>
      <c r="Q93" s="12">
        <f>D93</f>
        <v>0.11985159598261838</v>
      </c>
      <c r="R93" s="16"/>
      <c r="S93" s="9">
        <v>0</v>
      </c>
      <c r="T93" s="9">
        <f>$D$12*$E$16</f>
        <v>28.2</v>
      </c>
      <c r="U93" s="17">
        <f>B93/(B93+1)</f>
        <v>0.9</v>
      </c>
      <c r="V93" s="37">
        <f>B93*($E$17*2)</f>
        <v>23.400000000000002</v>
      </c>
      <c r="W93" s="38">
        <f>ROUNDDOWN((U93*$D$12)*$E$19,0)</f>
        <v>1</v>
      </c>
      <c r="X93" s="37">
        <f>W93*$E$18</f>
        <v>7.5</v>
      </c>
      <c r="Y93" s="18">
        <f>S93+(T93*U93)+V93+X93</f>
        <v>56.28</v>
      </c>
      <c r="Z93" s="18"/>
      <c r="AA93" s="25">
        <f>Y93*Q93</f>
        <v>6.7452478219017626</v>
      </c>
      <c r="AB93" s="7"/>
    </row>
    <row r="94" spans="2:28" ht="13.5" hidden="1" thickBot="1" x14ac:dyDescent="0.25">
      <c r="D94" s="15"/>
      <c r="AA94" s="25"/>
    </row>
    <row r="95" spans="2:28" ht="13.5" hidden="1" thickBot="1" x14ac:dyDescent="0.25">
      <c r="D95" s="15"/>
      <c r="M95" s="15">
        <f>SUM(M55:M93)</f>
        <v>1.0000000000000007</v>
      </c>
      <c r="N95" s="19"/>
      <c r="Q95" s="12">
        <f>SUM(Q25:Q93)</f>
        <v>1.0000000000000007</v>
      </c>
      <c r="R95" s="16"/>
      <c r="AA95" s="39">
        <f>SUM(AA25:AA93)</f>
        <v>121.54810461926647</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11"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059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0593" r:id="rId5"/>
      </mc:Fallback>
    </mc:AlternateContent>
    <mc:AlternateContent xmlns:mc="http://schemas.openxmlformats.org/markup-compatibility/2006">
      <mc:Choice Requires="x14">
        <oleObject progId="Equation.3" shapeId="11059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0594" r:id="rId7"/>
      </mc:Fallback>
    </mc:AlternateContent>
    <mc:AlternateContent xmlns:mc="http://schemas.openxmlformats.org/markup-compatibility/2006">
      <mc:Choice Requires="x14">
        <oleObject progId="Equation.3" shapeId="11059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0595" r:id="rId9"/>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99" sqref="K99"/>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126.81697373955588</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10</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6.0466176000000086E-13</v>
      </c>
      <c r="G45" s="16"/>
      <c r="O45">
        <f t="shared" ref="O45:Q54" si="10">B45</f>
        <v>10</v>
      </c>
      <c r="P45" t="str">
        <f t="shared" si="10"/>
        <v>C-art.</v>
      </c>
      <c r="Q45" s="12">
        <f t="shared" si="10"/>
        <v>6.0466176000000086E-13</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1.5535519630429114E-10</v>
      </c>
    </row>
    <row r="46" spans="2:27" hidden="1" x14ac:dyDescent="0.2">
      <c r="B46" s="1">
        <v>9</v>
      </c>
      <c r="C46" t="s">
        <v>23</v>
      </c>
      <c r="D46" s="15">
        <f t="shared" si="0"/>
        <v>9.473034240000019E-11</v>
      </c>
      <c r="O46">
        <f t="shared" si="10"/>
        <v>9</v>
      </c>
      <c r="P46" t="str">
        <f t="shared" si="10"/>
        <v>C-art.</v>
      </c>
      <c r="Q46" s="12">
        <f t="shared" si="10"/>
        <v>9.473034240000019E-11</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2.4002016314572847E-8</v>
      </c>
    </row>
    <row r="47" spans="2:27" hidden="1" x14ac:dyDescent="0.2">
      <c r="B47" s="1">
        <v>8</v>
      </c>
      <c r="C47" t="s">
        <v>23</v>
      </c>
      <c r="D47" s="15">
        <f t="shared" si="0"/>
        <v>6.6784891392000097E-9</v>
      </c>
      <c r="O47">
        <f t="shared" si="10"/>
        <v>8</v>
      </c>
      <c r="P47" t="str">
        <f t="shared" si="10"/>
        <v>C-art.</v>
      </c>
      <c r="Q47" s="12">
        <f t="shared" si="10"/>
        <v>6.6784891392000097E-9</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1.6669657302312985E-6</v>
      </c>
    </row>
    <row r="48" spans="2:27" hidden="1" x14ac:dyDescent="0.2">
      <c r="B48" s="1">
        <v>7</v>
      </c>
      <c r="C48" t="s">
        <v>23</v>
      </c>
      <c r="D48" s="15">
        <f t="shared" si="0"/>
        <v>2.790124351488004E-7</v>
      </c>
      <c r="O48">
        <f t="shared" si="10"/>
        <v>7</v>
      </c>
      <c r="P48" t="str">
        <f t="shared" si="10"/>
        <v>C-art.</v>
      </c>
      <c r="Q48" s="12">
        <f t="shared" si="10"/>
        <v>2.790124351488004E-7</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6.8508713326436441E-5</v>
      </c>
    </row>
    <row r="49" spans="2:28" hidden="1" x14ac:dyDescent="0.2">
      <c r="B49" s="1">
        <v>6</v>
      </c>
      <c r="C49" t="s">
        <v>23</v>
      </c>
      <c r="D49" s="15">
        <f t="shared" si="0"/>
        <v>7.6495909303296063E-6</v>
      </c>
      <c r="O49">
        <f t="shared" si="10"/>
        <v>6</v>
      </c>
      <c r="P49" t="str">
        <f t="shared" si="10"/>
        <v>C-art.</v>
      </c>
      <c r="Q49" s="12">
        <f t="shared" si="10"/>
        <v>7.6495909303296063E-6</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1.8440103896652546E-3</v>
      </c>
    </row>
    <row r="50" spans="2:28" hidden="1" x14ac:dyDescent="0.2">
      <c r="B50" s="1">
        <v>5</v>
      </c>
      <c r="C50" t="s">
        <v>23</v>
      </c>
      <c r="D50" s="15">
        <f t="shared" si="0"/>
        <v>1.4381230949019649E-4</v>
      </c>
      <c r="O50">
        <f t="shared" si="10"/>
        <v>5</v>
      </c>
      <c r="P50" t="str">
        <f t="shared" si="10"/>
        <v>C-art.</v>
      </c>
      <c r="Q50" s="12">
        <f t="shared" si="10"/>
        <v>1.4381230949019649E-4</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3.3932993798576824E-2</v>
      </c>
    </row>
    <row r="51" spans="2:28" hidden="1" x14ac:dyDescent="0.2">
      <c r="B51" s="1">
        <v>4</v>
      </c>
      <c r="C51" t="s">
        <v>23</v>
      </c>
      <c r="D51" s="15">
        <f t="shared" si="0"/>
        <v>1.8775495961220095E-3</v>
      </c>
      <c r="O51">
        <f t="shared" si="10"/>
        <v>4</v>
      </c>
      <c r="P51" t="str">
        <f t="shared" si="10"/>
        <v>C-art.</v>
      </c>
      <c r="Q51" s="12">
        <f t="shared" si="10"/>
        <v>1.8775495961220095E-3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0.43154350937106717</v>
      </c>
    </row>
    <row r="52" spans="2:28" hidden="1" x14ac:dyDescent="0.2">
      <c r="B52" s="1">
        <v>3</v>
      </c>
      <c r="C52" t="s">
        <v>23</v>
      </c>
      <c r="D52" s="15">
        <f t="shared" si="0"/>
        <v>1.6808539241473231E-2</v>
      </c>
      <c r="O52">
        <f t="shared" si="10"/>
        <v>3</v>
      </c>
      <c r="P52" t="str">
        <f t="shared" si="10"/>
        <v>C-art.</v>
      </c>
      <c r="Q52" s="12">
        <f t="shared" si="10"/>
        <v>1.6808539241473231E-2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3.6050954965111788</v>
      </c>
    </row>
    <row r="53" spans="2:28" hidden="1" x14ac:dyDescent="0.2">
      <c r="B53" s="1">
        <v>2</v>
      </c>
      <c r="C53" t="s">
        <v>23</v>
      </c>
      <c r="D53" s="15">
        <f t="shared" si="0"/>
        <v>9.8750168043655245E-2</v>
      </c>
      <c r="O53">
        <f t="shared" si="10"/>
        <v>2</v>
      </c>
      <c r="P53" t="str">
        <f t="shared" si="10"/>
        <v>C-art.</v>
      </c>
      <c r="Q53" s="12">
        <f t="shared" si="10"/>
        <v>9.8750168043655245E-2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20.056817464120002</v>
      </c>
    </row>
    <row r="54" spans="2:28" hidden="1" x14ac:dyDescent="0.2">
      <c r="B54" s="1">
        <v>1</v>
      </c>
      <c r="C54" t="s">
        <v>23</v>
      </c>
      <c r="D54" s="15">
        <f t="shared" si="0"/>
        <v>0.34379688133717007</v>
      </c>
      <c r="O54">
        <f t="shared" si="10"/>
        <v>1</v>
      </c>
      <c r="P54" t="str">
        <f t="shared" si="10"/>
        <v>C-art.</v>
      </c>
      <c r="Q54" s="12">
        <f t="shared" si="10"/>
        <v>0.34379688133717007</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60.322600799419853</v>
      </c>
    </row>
    <row r="55" spans="2:28" hidden="1" x14ac:dyDescent="0.2">
      <c r="D55" s="15"/>
      <c r="K55" s="4"/>
      <c r="M55" s="15">
        <f>SUM(D25:D54)</f>
        <v>0.46138488590510041</v>
      </c>
      <c r="N55" s="19"/>
      <c r="AA55" s="25"/>
      <c r="AB55" s="7"/>
    </row>
    <row r="56" spans="2:28" hidden="1" x14ac:dyDescent="0.2">
      <c r="B56" s="6">
        <v>0</v>
      </c>
      <c r="C56" s="20" t="s">
        <v>23</v>
      </c>
      <c r="D56" s="15">
        <f>BINOMDIST(B56,$B$22,$G$14,0)</f>
        <v>0.53861511409489971</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25.800105729337165</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21.930089869936591</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18.6405763894461</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15.844489931029186</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13.467816441374806</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11.447643975168589</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9.7304973788932987</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8.2709227720593024</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7.0302843562504069</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5.9757417028128454</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5.0793804473909185</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4.3174733802822809</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3.6698523732399382</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3.1193745172539478</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2.6514683396658554</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2.2537480887159766</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1.9156858754085804</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1.628332994097293</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1.3840830449826991</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1.1764705882352942</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5.7665039062500008E-9</v>
      </c>
      <c r="G79" s="15">
        <f t="shared" si="13"/>
        <v>1</v>
      </c>
      <c r="I79" s="23">
        <f t="shared" si="14"/>
        <v>1</v>
      </c>
      <c r="K79" s="15">
        <f>G79*D79/I79</f>
        <v>5.7665039062500008E-9</v>
      </c>
      <c r="O79">
        <f t="shared" ref="O79:P88" si="26">B79</f>
        <v>10</v>
      </c>
      <c r="P79" t="str">
        <f t="shared" si="26"/>
        <v>B-art.</v>
      </c>
      <c r="Q79" s="12">
        <f>K79</f>
        <v>5.7665039062500008E-9</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7.2809975230823869E-7</v>
      </c>
    </row>
    <row r="80" spans="2:27" hidden="1" x14ac:dyDescent="0.2">
      <c r="B80" s="1">
        <v>9</v>
      </c>
      <c r="C80" t="s">
        <v>25</v>
      </c>
      <c r="D80" s="15">
        <f t="shared" si="12"/>
        <v>3.267685546874998E-7</v>
      </c>
      <c r="G80" s="15">
        <f t="shared" si="13"/>
        <v>0.79</v>
      </c>
      <c r="I80" s="23">
        <f t="shared" si="14"/>
        <v>0.85</v>
      </c>
      <c r="K80" s="15">
        <f t="shared" ref="K80:K90" si="27">G80*D80/I80</f>
        <v>3.0370253906249981E-7</v>
      </c>
      <c r="O80">
        <f t="shared" si="26"/>
        <v>9</v>
      </c>
      <c r="P80" t="str">
        <f t="shared" si="26"/>
        <v>B-art.</v>
      </c>
      <c r="Q80" s="12">
        <f t="shared" ref="Q80:Q88" si="28">K80</f>
        <v>3.0370253906249981E-7</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3.7406434331249975E-5</v>
      </c>
    </row>
    <row r="81" spans="2:28" hidden="1" x14ac:dyDescent="0.2">
      <c r="B81" s="1">
        <v>8</v>
      </c>
      <c r="C81" t="s">
        <v>25</v>
      </c>
      <c r="D81" s="15">
        <f t="shared" si="12"/>
        <v>8.3325981445312545E-6</v>
      </c>
      <c r="G81" s="15">
        <f t="shared" si="13"/>
        <v>0.6241000000000001</v>
      </c>
      <c r="I81" s="23">
        <f t="shared" si="14"/>
        <v>0.72249999999999992</v>
      </c>
      <c r="K81" s="15">
        <f t="shared" si="27"/>
        <v>7.1977501757812559E-6</v>
      </c>
      <c r="O81">
        <f t="shared" si="26"/>
        <v>8</v>
      </c>
      <c r="P81" t="str">
        <f t="shared" si="26"/>
        <v>B-art.</v>
      </c>
      <c r="Q81" s="12">
        <f t="shared" si="28"/>
        <v>7.1977501757812559E-6</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8.6345810608711002E-4</v>
      </c>
    </row>
    <row r="82" spans="2:28" hidden="1" x14ac:dyDescent="0.2">
      <c r="B82" s="1">
        <v>7</v>
      </c>
      <c r="C82" t="s">
        <v>25</v>
      </c>
      <c r="D82" s="15">
        <f t="shared" si="12"/>
        <v>1.2591481640624995E-4</v>
      </c>
      <c r="G82" s="15">
        <f t="shared" si="13"/>
        <v>0.49303900000000006</v>
      </c>
      <c r="I82" s="23">
        <f t="shared" si="14"/>
        <v>0.61412499999999992</v>
      </c>
      <c r="K82" s="15">
        <f t="shared" si="27"/>
        <v>1.0108840246875E-4</v>
      </c>
      <c r="O82">
        <f t="shared" si="26"/>
        <v>7</v>
      </c>
      <c r="P82" t="str">
        <f t="shared" si="26"/>
        <v>B-art.</v>
      </c>
      <c r="Q82" s="12">
        <f t="shared" si="28"/>
        <v>1.0108840246875E-4</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1.1787413169868593E-2</v>
      </c>
    </row>
    <row r="83" spans="2:28" hidden="1" x14ac:dyDescent="0.2">
      <c r="B83" s="1">
        <v>6</v>
      </c>
      <c r="C83" t="s">
        <v>25</v>
      </c>
      <c r="D83" s="15">
        <f t="shared" si="12"/>
        <v>1.2486552626953143E-3</v>
      </c>
      <c r="G83" s="15">
        <f t="shared" si="13"/>
        <v>0.38950081000000009</v>
      </c>
      <c r="I83" s="23">
        <f t="shared" si="14"/>
        <v>0.52200624999999989</v>
      </c>
      <c r="K83" s="15">
        <f t="shared" si="27"/>
        <v>9.3169810942031418E-4</v>
      </c>
      <c r="O83">
        <f t="shared" si="26"/>
        <v>6</v>
      </c>
      <c r="P83" t="str">
        <f t="shared" si="26"/>
        <v>B-art.</v>
      </c>
      <c r="Q83" s="12">
        <f t="shared" si="28"/>
        <v>9.3169810942031418E-4</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0.10531116830507728</v>
      </c>
    </row>
    <row r="84" spans="2:28" hidden="1" x14ac:dyDescent="0.2">
      <c r="B84" s="1">
        <v>5</v>
      </c>
      <c r="C84" t="s">
        <v>25</v>
      </c>
      <c r="D84" s="15">
        <f t="shared" si="12"/>
        <v>8.4908557863281192E-3</v>
      </c>
      <c r="G84" s="15">
        <f t="shared" si="13"/>
        <v>0.30770563990000011</v>
      </c>
      <c r="I84" s="23">
        <f t="shared" si="14"/>
        <v>0.44370531249999989</v>
      </c>
      <c r="K84" s="15">
        <f t="shared" si="27"/>
        <v>5.8883320515363746E-3</v>
      </c>
      <c r="O84">
        <f t="shared" si="26"/>
        <v>5</v>
      </c>
      <c r="P84" t="str">
        <f t="shared" si="26"/>
        <v>B-art.</v>
      </c>
      <c r="Q84" s="12">
        <f t="shared" si="28"/>
        <v>5.8883320515363746E-3</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0.64261330455766963</v>
      </c>
    </row>
    <row r="85" spans="2:28" hidden="1" x14ac:dyDescent="0.2">
      <c r="B85" s="1">
        <v>4</v>
      </c>
      <c r="C85" t="s">
        <v>25</v>
      </c>
      <c r="D85" s="15">
        <f t="shared" si="12"/>
        <v>4.0095707879882835E-2</v>
      </c>
      <c r="G85" s="15">
        <f t="shared" si="13"/>
        <v>0.24308745552100008</v>
      </c>
      <c r="I85" s="23">
        <f t="shared" si="14"/>
        <v>0.37714951562499988</v>
      </c>
      <c r="K85" s="15">
        <f t="shared" si="27"/>
        <v>2.5843235115076343E-2</v>
      </c>
      <c r="O85">
        <f t="shared" si="26"/>
        <v>4</v>
      </c>
      <c r="P85" t="str">
        <f t="shared" si="26"/>
        <v>B-art.</v>
      </c>
      <c r="Q85" s="12">
        <f t="shared" si="28"/>
        <v>2.5843235115076343E-2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2.7062002083103347</v>
      </c>
    </row>
    <row r="86" spans="2:28" hidden="1" x14ac:dyDescent="0.2">
      <c r="B86" s="1">
        <v>3</v>
      </c>
      <c r="C86" t="s">
        <v>25</v>
      </c>
      <c r="D86" s="15">
        <f t="shared" si="12"/>
        <v>0.12983372075390626</v>
      </c>
      <c r="G86" s="15">
        <f t="shared" si="13"/>
        <v>0.19203908986159007</v>
      </c>
      <c r="I86" s="23">
        <f t="shared" si="14"/>
        <v>0.32057708828124987</v>
      </c>
      <c r="K86" s="15">
        <f t="shared" si="27"/>
        <v>7.777583139394402E-2</v>
      </c>
      <c r="O86">
        <f t="shared" si="26"/>
        <v>3</v>
      </c>
      <c r="P86" t="str">
        <f t="shared" si="26"/>
        <v>B-art.</v>
      </c>
      <c r="Q86" s="12">
        <f t="shared" si="28"/>
        <v>7.777583139394402E-2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7.1468211467895157</v>
      </c>
    </row>
    <row r="87" spans="2:28" hidden="1" x14ac:dyDescent="0.2">
      <c r="B87" s="1">
        <v>2</v>
      </c>
      <c r="C87" t="s">
        <v>25</v>
      </c>
      <c r="D87" s="15">
        <f t="shared" si="12"/>
        <v>0.27589665660205087</v>
      </c>
      <c r="G87" s="15">
        <f t="shared" si="13"/>
        <v>0.15171088099065616</v>
      </c>
      <c r="I87" s="23">
        <f t="shared" si="14"/>
        <v>0.2724905250390624</v>
      </c>
      <c r="K87" s="15">
        <f t="shared" si="27"/>
        <v>0.15360726700303945</v>
      </c>
      <c r="O87">
        <f t="shared" si="26"/>
        <v>2</v>
      </c>
      <c r="P87" t="str">
        <f t="shared" si="26"/>
        <v>B-art.</v>
      </c>
      <c r="Q87" s="12">
        <f t="shared" si="28"/>
        <v>0.15360726700303945</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13.01770385428425</v>
      </c>
    </row>
    <row r="88" spans="2:28" hidden="1" x14ac:dyDescent="0.2">
      <c r="B88" s="1">
        <v>1</v>
      </c>
      <c r="C88" t="s">
        <v>25</v>
      </c>
      <c r="D88" s="15">
        <f t="shared" si="12"/>
        <v>0.3474254194248047</v>
      </c>
      <c r="G88" s="15">
        <f t="shared" si="13"/>
        <v>0.11985159598261838</v>
      </c>
      <c r="I88" s="23">
        <f t="shared" si="14"/>
        <v>0.23161694628320303</v>
      </c>
      <c r="K88" s="15">
        <f t="shared" si="27"/>
        <v>0.17977739397392767</v>
      </c>
      <c r="N88" s="19"/>
      <c r="O88">
        <f t="shared" si="26"/>
        <v>1</v>
      </c>
      <c r="P88" t="str">
        <f t="shared" si="26"/>
        <v>B-art.</v>
      </c>
      <c r="Q88" s="12">
        <f t="shared" si="28"/>
        <v>0.17977739397392767</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13.134536403735156</v>
      </c>
    </row>
    <row r="89" spans="2:28" hidden="1" x14ac:dyDescent="0.2">
      <c r="D89" s="15"/>
      <c r="G89" s="15"/>
      <c r="I89" s="4"/>
      <c r="K89" s="15"/>
      <c r="M89" s="15">
        <f>SUM(K59:K88)</f>
        <v>0.44393235326863167</v>
      </c>
      <c r="N89" s="19"/>
      <c r="AA89" s="25"/>
      <c r="AB89" s="7"/>
    </row>
    <row r="90" spans="2:28" hidden="1" x14ac:dyDescent="0.2">
      <c r="B90" s="6">
        <v>0</v>
      </c>
      <c r="C90" s="20" t="s">
        <v>25</v>
      </c>
      <c r="D90" s="15">
        <f>IF(B90&lt;=$B$22,BINOMDIST(B90,$B$22,$G$13,0),0)</f>
        <v>0.1968744043407227</v>
      </c>
      <c r="G90" s="15">
        <f>IF(B90&lt;=$B$22,BINOMDIST($B$22-B90,$B$22-B90,$G$12,0),0)</f>
        <v>9.4682760826268531E-2</v>
      </c>
      <c r="I90" s="23">
        <f>(1-$G$13)^($B$22-B90)</f>
        <v>0.19687440434072256</v>
      </c>
      <c r="K90" s="15">
        <f t="shared" si="27"/>
        <v>9.46827608262686E-2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10</v>
      </c>
      <c r="C93" t="s">
        <v>24</v>
      </c>
      <c r="D93" s="15">
        <f>BINOMDIST(B93,$B$22,$G$12,0)</f>
        <v>9.4682760826268531E-2</v>
      </c>
      <c r="G93" s="16"/>
      <c r="K93" s="16"/>
      <c r="M93" s="15">
        <f>D93</f>
        <v>9.4682760826268531E-2</v>
      </c>
      <c r="N93" s="19"/>
      <c r="O93">
        <f>B93</f>
        <v>10</v>
      </c>
      <c r="P93" t="str">
        <f>C93</f>
        <v>A-art.</v>
      </c>
      <c r="Q93" s="12">
        <f>D93</f>
        <v>9.4682760826268531E-2</v>
      </c>
      <c r="R93" s="16"/>
      <c r="S93" s="9">
        <v>0</v>
      </c>
      <c r="T93" s="9">
        <f>$D$12*$E$16</f>
        <v>28.2</v>
      </c>
      <c r="U93" s="17">
        <f>B93/(B93+1)</f>
        <v>0.90909090909090906</v>
      </c>
      <c r="V93" s="37">
        <f>B93*($E$17*2)</f>
        <v>26</v>
      </c>
      <c r="W93" s="38">
        <f>ROUNDDOWN((U93*$D$12)*$E$19,0)</f>
        <v>1</v>
      </c>
      <c r="X93" s="37">
        <f>W93*$E$18</f>
        <v>7.5</v>
      </c>
      <c r="Y93" s="18">
        <f>S93+(T93*U93)+V93+X93</f>
        <v>59.136363636363633</v>
      </c>
      <c r="Z93" s="18"/>
      <c r="AA93" s="25">
        <f>Y93*Q93</f>
        <v>5.599194174317061</v>
      </c>
      <c r="AB93" s="7"/>
    </row>
    <row r="94" spans="2:28" ht="13.5" hidden="1" thickBot="1" x14ac:dyDescent="0.25">
      <c r="D94" s="15"/>
      <c r="AA94" s="25"/>
    </row>
    <row r="95" spans="2:28" ht="13.5" hidden="1" thickBot="1" x14ac:dyDescent="0.25">
      <c r="D95" s="15"/>
      <c r="M95" s="15">
        <f>SUM(M55:M93)</f>
        <v>1.0000000000000007</v>
      </c>
      <c r="N95" s="19"/>
      <c r="Q95" s="12">
        <f>SUM(Q25:Q93)</f>
        <v>1.0000000000000004</v>
      </c>
      <c r="R95" s="16"/>
      <c r="AA95" s="39">
        <f>SUM(AA25:AA93)</f>
        <v>126.81697373955588</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46"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161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1617" r:id="rId5"/>
      </mc:Fallback>
    </mc:AlternateContent>
    <mc:AlternateContent xmlns:mc="http://schemas.openxmlformats.org/markup-compatibility/2006">
      <mc:Choice Requires="x14">
        <oleObject progId="Equation.3" shapeId="11161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1618" r:id="rId7"/>
      </mc:Fallback>
    </mc:AlternateContent>
    <mc:AlternateContent xmlns:mc="http://schemas.openxmlformats.org/markup-compatibility/2006">
      <mc:Choice Requires="x14">
        <oleObject progId="Equation.3" shapeId="11161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1619" r:id="rId9"/>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2" sqref="K112"/>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131.65800169104563</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11</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3.6279705599999956E-14</v>
      </c>
      <c r="O44">
        <f t="shared" si="1"/>
        <v>11</v>
      </c>
      <c r="P44" t="str">
        <f t="shared" si="1"/>
        <v>C-art.</v>
      </c>
      <c r="Q44" s="12">
        <f t="shared" si="1"/>
        <v>3.6279705599999956E-14</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9.4445748264959888E-12</v>
      </c>
    </row>
    <row r="45" spans="2:27" hidden="1" x14ac:dyDescent="0.2">
      <c r="B45" s="1">
        <v>10</v>
      </c>
      <c r="C45" t="s">
        <v>23</v>
      </c>
      <c r="D45" s="15">
        <f t="shared" si="0"/>
        <v>6.2522025983999946E-12</v>
      </c>
      <c r="G45" s="16"/>
      <c r="O45">
        <f t="shared" ref="O45:Q54" si="10">B45</f>
        <v>10</v>
      </c>
      <c r="P45" t="str">
        <f t="shared" si="10"/>
        <v>C-art.</v>
      </c>
      <c r="Q45" s="12">
        <f t="shared" si="10"/>
        <v>6.2522025983999946E-12</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1.6063727297863666E-9</v>
      </c>
    </row>
    <row r="46" spans="2:27" hidden="1" x14ac:dyDescent="0.2">
      <c r="B46" s="1">
        <v>9</v>
      </c>
      <c r="C46" t="s">
        <v>23</v>
      </c>
      <c r="D46" s="15">
        <f t="shared" si="0"/>
        <v>4.8975587020800075E-10</v>
      </c>
      <c r="O46">
        <f t="shared" si="10"/>
        <v>9</v>
      </c>
      <c r="P46" t="str">
        <f t="shared" si="10"/>
        <v>C-art.</v>
      </c>
      <c r="Q46" s="12">
        <f t="shared" si="10"/>
        <v>4.8975587020800075E-10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1.2409042434634155E-7</v>
      </c>
    </row>
    <row r="47" spans="2:27" hidden="1" x14ac:dyDescent="0.2">
      <c r="B47" s="1">
        <v>8</v>
      </c>
      <c r="C47" t="s">
        <v>23</v>
      </c>
      <c r="D47" s="15">
        <f t="shared" si="0"/>
        <v>2.3018525899775955E-8</v>
      </c>
      <c r="O47">
        <f t="shared" si="10"/>
        <v>8</v>
      </c>
      <c r="P47" t="str">
        <f t="shared" si="10"/>
        <v>C-art.</v>
      </c>
      <c r="Q47" s="12">
        <f t="shared" si="10"/>
        <v>2.3018525899775955E-8</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5.7454752168638561E-6</v>
      </c>
    </row>
    <row r="48" spans="2:27" hidden="1" x14ac:dyDescent="0.2">
      <c r="B48" s="1">
        <v>7</v>
      </c>
      <c r="C48" t="s">
        <v>23</v>
      </c>
      <c r="D48" s="15">
        <f t="shared" si="0"/>
        <v>7.2124714485964727E-7</v>
      </c>
      <c r="O48">
        <f t="shared" si="10"/>
        <v>7</v>
      </c>
      <c r="P48" t="str">
        <f t="shared" si="10"/>
        <v>C-art.</v>
      </c>
      <c r="Q48" s="12">
        <f t="shared" si="10"/>
        <v>7.2124714485964727E-7</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1.7709502394883778E-4</v>
      </c>
    </row>
    <row r="49" spans="2:28" hidden="1" x14ac:dyDescent="0.2">
      <c r="B49" s="1">
        <v>6</v>
      </c>
      <c r="C49" t="s">
        <v>23</v>
      </c>
      <c r="D49" s="15">
        <f t="shared" si="0"/>
        <v>1.5819354043921579E-5</v>
      </c>
      <c r="O49">
        <f t="shared" si="10"/>
        <v>6</v>
      </c>
      <c r="P49" t="str">
        <f t="shared" si="10"/>
        <v>C-art.</v>
      </c>
      <c r="Q49" s="12">
        <f t="shared" si="10"/>
        <v>1.5819354043921579E-5</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3.8134134858277356E-3</v>
      </c>
    </row>
    <row r="50" spans="2:28" hidden="1" x14ac:dyDescent="0.2">
      <c r="B50" s="1">
        <v>5</v>
      </c>
      <c r="C50" t="s">
        <v>23</v>
      </c>
      <c r="D50" s="15">
        <f t="shared" si="0"/>
        <v>2.4783654668810524E-4</v>
      </c>
      <c r="O50">
        <f t="shared" si="10"/>
        <v>5</v>
      </c>
      <c r="P50" t="str">
        <f t="shared" si="10"/>
        <v>C-art.</v>
      </c>
      <c r="Q50" s="12">
        <f t="shared" si="10"/>
        <v>2.4783654668810524E-4</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5.8477859312880721E-2</v>
      </c>
    </row>
    <row r="51" spans="2:28" hidden="1" x14ac:dyDescent="0.2">
      <c r="B51" s="1">
        <v>4</v>
      </c>
      <c r="C51" t="s">
        <v>23</v>
      </c>
      <c r="D51" s="15">
        <f t="shared" si="0"/>
        <v>2.7734089748430806E-3</v>
      </c>
      <c r="O51">
        <f t="shared" si="10"/>
        <v>4</v>
      </c>
      <c r="P51" t="str">
        <f t="shared" si="10"/>
        <v>C-art.</v>
      </c>
      <c r="Q51" s="12">
        <f t="shared" si="10"/>
        <v>2.7734089748430806E-3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0.63745141241383307</v>
      </c>
    </row>
    <row r="52" spans="2:28" hidden="1" x14ac:dyDescent="0.2">
      <c r="B52" s="1">
        <v>3</v>
      </c>
      <c r="C52" t="s">
        <v>23</v>
      </c>
      <c r="D52" s="15">
        <f t="shared" si="0"/>
        <v>2.1725036969604154E-2</v>
      </c>
      <c r="O52">
        <f t="shared" si="10"/>
        <v>3</v>
      </c>
      <c r="P52" t="str">
        <f t="shared" si="10"/>
        <v>C-art.</v>
      </c>
      <c r="Q52" s="12">
        <f t="shared" si="10"/>
        <v>2.1725036969604154E-2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4.6595859292406994</v>
      </c>
    </row>
    <row r="53" spans="2:28" hidden="1" x14ac:dyDescent="0.2">
      <c r="B53" s="1">
        <v>2</v>
      </c>
      <c r="C53" t="s">
        <v>23</v>
      </c>
      <c r="D53" s="15">
        <f t="shared" si="0"/>
        <v>0.11345297084126607</v>
      </c>
      <c r="O53">
        <f t="shared" si="10"/>
        <v>2</v>
      </c>
      <c r="P53" t="str">
        <f t="shared" si="10"/>
        <v>C-art.</v>
      </c>
      <c r="Q53" s="12">
        <f t="shared" si="10"/>
        <v>0.11345297084126607</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23.043054731000076</v>
      </c>
    </row>
    <row r="54" spans="2:28" hidden="1" x14ac:dyDescent="0.2">
      <c r="B54" s="1">
        <v>1</v>
      </c>
      <c r="C54" t="s">
        <v>23</v>
      </c>
      <c r="D54" s="15">
        <f t="shared" si="0"/>
        <v>0.35548597530263382</v>
      </c>
      <c r="O54">
        <f t="shared" si="10"/>
        <v>1</v>
      </c>
      <c r="P54" t="str">
        <f t="shared" si="10"/>
        <v>C-art.</v>
      </c>
      <c r="Q54" s="12">
        <f t="shared" si="10"/>
        <v>0.35548597530263382</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62.373569226600125</v>
      </c>
    </row>
    <row r="55" spans="2:28" hidden="1" x14ac:dyDescent="0.2">
      <c r="D55" s="15"/>
      <c r="K55" s="4"/>
      <c r="M55" s="15">
        <f>SUM(D25:D54)</f>
        <v>0.49370179275079429</v>
      </c>
      <c r="N55" s="19"/>
      <c r="AA55" s="25"/>
      <c r="AB55" s="7"/>
    </row>
    <row r="56" spans="2:28" hidden="1" x14ac:dyDescent="0.2">
      <c r="B56" s="6">
        <v>0</v>
      </c>
      <c r="C56" s="20" t="s">
        <v>23</v>
      </c>
      <c r="D56" s="15">
        <f>BINOMDIST(B56,$B$22,$G$14,0)</f>
        <v>0.50629820724920571</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21.930089869936591</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18.6405763894461</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15.844489931029186</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13.467816441374806</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11.447643975168589</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9.7304973788932987</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8.2709227720593024</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7.0302843562504069</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5.9757417028128454</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5.0793804473909185</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4.3174733802822809</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3.6698523732399382</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3.1193745172539478</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2.6514683396658554</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2.2537480887159766</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1.9156858754085804</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1.628332994097293</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1.3840830449826991</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1.1764705882352942</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8.6497558593750161E-10</v>
      </c>
      <c r="G78" s="15">
        <f t="shared" si="13"/>
        <v>1</v>
      </c>
      <c r="I78" s="23">
        <f t="shared" si="14"/>
        <v>1</v>
      </c>
      <c r="K78" s="15">
        <f t="shared" si="21"/>
        <v>8.6497558593750161E-10</v>
      </c>
      <c r="O78">
        <f t="shared" si="15"/>
        <v>11</v>
      </c>
      <c r="P78" t="str">
        <f t="shared" si="15"/>
        <v>B-art.</v>
      </c>
      <c r="Q78" s="12">
        <f t="shared" si="22"/>
        <v>8.6497558593750161E-10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1.1182116049804709E-7</v>
      </c>
    </row>
    <row r="79" spans="2:27" hidden="1" x14ac:dyDescent="0.2">
      <c r="B79" s="1">
        <v>10</v>
      </c>
      <c r="C79" t="s">
        <v>25</v>
      </c>
      <c r="D79" s="15">
        <f t="shared" si="12"/>
        <v>5.3916811523437352E-8</v>
      </c>
      <c r="G79" s="15">
        <f t="shared" si="13"/>
        <v>0.79</v>
      </c>
      <c r="I79" s="23">
        <f t="shared" si="14"/>
        <v>0.85</v>
      </c>
      <c r="K79" s="15">
        <f>G79*D79/I79</f>
        <v>5.0110918945312365E-8</v>
      </c>
      <c r="O79">
        <f t="shared" ref="O79:P88" si="26">B79</f>
        <v>10</v>
      </c>
      <c r="P79" t="str">
        <f t="shared" si="26"/>
        <v>B-art.</v>
      </c>
      <c r="Q79" s="12">
        <f>K79</f>
        <v>5.0110918945312365E-8</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6.3271868475585763E-6</v>
      </c>
    </row>
    <row r="80" spans="2:27" hidden="1" x14ac:dyDescent="0.2">
      <c r="B80" s="1">
        <v>9</v>
      </c>
      <c r="C80" t="s">
        <v>25</v>
      </c>
      <c r="D80" s="15">
        <f t="shared" si="12"/>
        <v>1.527642993164062E-6</v>
      </c>
      <c r="G80" s="15">
        <f t="shared" si="13"/>
        <v>0.6241000000000001</v>
      </c>
      <c r="I80" s="23">
        <f t="shared" si="14"/>
        <v>0.72249999999999992</v>
      </c>
      <c r="K80" s="15">
        <f t="shared" ref="K80:K90" si="27">G80*D80/I80</f>
        <v>1.3195875322265624E-6</v>
      </c>
      <c r="O80">
        <f t="shared" si="26"/>
        <v>9</v>
      </c>
      <c r="P80" t="str">
        <f t="shared" si="26"/>
        <v>B-art.</v>
      </c>
      <c r="Q80" s="12">
        <f t="shared" ref="Q80:Q88" si="28">K80</f>
        <v>1.3195875322265624E-6</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1.6253095716928123E-4</v>
      </c>
    </row>
    <row r="81" spans="2:28" hidden="1" x14ac:dyDescent="0.2">
      <c r="B81" s="1">
        <v>8</v>
      </c>
      <c r="C81" t="s">
        <v>25</v>
      </c>
      <c r="D81" s="15">
        <f t="shared" si="12"/>
        <v>2.5969930883789023E-5</v>
      </c>
      <c r="G81" s="15">
        <f t="shared" si="13"/>
        <v>0.49303900000000006</v>
      </c>
      <c r="I81" s="23">
        <f t="shared" si="14"/>
        <v>0.61412499999999992</v>
      </c>
      <c r="K81" s="15">
        <f t="shared" si="27"/>
        <v>2.084948300917966E-5</v>
      </c>
      <c r="O81">
        <f t="shared" si="26"/>
        <v>8</v>
      </c>
      <c r="P81" t="str">
        <f t="shared" si="26"/>
        <v>B-art.</v>
      </c>
      <c r="Q81" s="12">
        <f t="shared" si="28"/>
        <v>2.084948300917966E-5</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2.5011503139656566E-3</v>
      </c>
    </row>
    <row r="82" spans="2:28" hidden="1" x14ac:dyDescent="0.2">
      <c r="B82" s="1">
        <v>7</v>
      </c>
      <c r="C82" t="s">
        <v>25</v>
      </c>
      <c r="D82" s="15">
        <f t="shared" si="12"/>
        <v>2.9432588334960924E-4</v>
      </c>
      <c r="G82" s="15">
        <f t="shared" si="13"/>
        <v>0.38950081000000009</v>
      </c>
      <c r="I82" s="23">
        <f t="shared" si="14"/>
        <v>0.52200624999999989</v>
      </c>
      <c r="K82" s="15">
        <f t="shared" si="27"/>
        <v>2.1961455436335936E-4</v>
      </c>
      <c r="O82">
        <f t="shared" si="26"/>
        <v>7</v>
      </c>
      <c r="P82" t="str">
        <f t="shared" si="26"/>
        <v>B-art.</v>
      </c>
      <c r="Q82" s="12">
        <f t="shared" si="28"/>
        <v>2.1961455436335936E-4</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2.5608155111539521E-2</v>
      </c>
    </row>
    <row r="83" spans="2:28" hidden="1" x14ac:dyDescent="0.2">
      <c r="B83" s="1">
        <v>6</v>
      </c>
      <c r="C83" t="s">
        <v>25</v>
      </c>
      <c r="D83" s="15">
        <f t="shared" si="12"/>
        <v>2.3349853412402352E-3</v>
      </c>
      <c r="G83" s="15">
        <f t="shared" si="13"/>
        <v>0.30770563990000011</v>
      </c>
      <c r="I83" s="23">
        <f t="shared" si="14"/>
        <v>0.44370531249999989</v>
      </c>
      <c r="K83" s="15">
        <f t="shared" si="27"/>
        <v>1.6192913141725048E-3</v>
      </c>
      <c r="O83">
        <f t="shared" si="26"/>
        <v>6</v>
      </c>
      <c r="P83" t="str">
        <f t="shared" si="26"/>
        <v>B-art.</v>
      </c>
      <c r="Q83" s="12">
        <f t="shared" si="28"/>
        <v>1.6192913141725048E-3</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0.18303081051422415</v>
      </c>
    </row>
    <row r="84" spans="2:28" hidden="1" x14ac:dyDescent="0.2">
      <c r="B84" s="1">
        <v>5</v>
      </c>
      <c r="C84" t="s">
        <v>25</v>
      </c>
      <c r="D84" s="15">
        <f t="shared" si="12"/>
        <v>1.323158360036134E-2</v>
      </c>
      <c r="G84" s="15">
        <f t="shared" si="13"/>
        <v>0.24308745552100008</v>
      </c>
      <c r="I84" s="23">
        <f t="shared" si="14"/>
        <v>0.37714951562499988</v>
      </c>
      <c r="K84" s="15">
        <f t="shared" si="27"/>
        <v>8.5282675879751971E-3</v>
      </c>
      <c r="O84">
        <f t="shared" si="26"/>
        <v>5</v>
      </c>
      <c r="P84" t="str">
        <f t="shared" si="26"/>
        <v>B-art.</v>
      </c>
      <c r="Q84" s="12">
        <f t="shared" si="28"/>
        <v>8.5282675879751971E-3</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0.93071826943435976</v>
      </c>
    </row>
    <row r="85" spans="2:28" hidden="1" x14ac:dyDescent="0.2">
      <c r="B85" s="1">
        <v>4</v>
      </c>
      <c r="C85" t="s">
        <v>25</v>
      </c>
      <c r="D85" s="15">
        <f t="shared" si="12"/>
        <v>5.3556409810986347E-2</v>
      </c>
      <c r="G85" s="15">
        <f t="shared" si="13"/>
        <v>0.19203908986159007</v>
      </c>
      <c r="I85" s="23">
        <f t="shared" si="14"/>
        <v>0.32057708828124987</v>
      </c>
      <c r="K85" s="15">
        <f t="shared" si="27"/>
        <v>3.2082530450001916E-2</v>
      </c>
      <c r="O85">
        <f t="shared" si="26"/>
        <v>4</v>
      </c>
      <c r="P85" t="str">
        <f t="shared" si="26"/>
        <v>B-art.</v>
      </c>
      <c r="Q85" s="12">
        <f t="shared" si="28"/>
        <v>3.2082530450001916E-2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3.359554258602401</v>
      </c>
    </row>
    <row r="86" spans="2:28" hidden="1" x14ac:dyDescent="0.2">
      <c r="B86" s="1">
        <v>3</v>
      </c>
      <c r="C86" t="s">
        <v>25</v>
      </c>
      <c r="D86" s="15">
        <f t="shared" si="12"/>
        <v>0.15174316113112793</v>
      </c>
      <c r="G86" s="15">
        <f t="shared" si="13"/>
        <v>0.15171088099065616</v>
      </c>
      <c r="I86" s="23">
        <f t="shared" si="14"/>
        <v>0.2724905250390624</v>
      </c>
      <c r="K86" s="15">
        <f t="shared" si="27"/>
        <v>8.4483996851671683E-2</v>
      </c>
      <c r="O86">
        <f t="shared" si="26"/>
        <v>3</v>
      </c>
      <c r="P86" t="str">
        <f t="shared" si="26"/>
        <v>B-art.</v>
      </c>
      <c r="Q86" s="12">
        <f t="shared" si="28"/>
        <v>8.4483996851671683E-2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7.7632344707001106</v>
      </c>
    </row>
    <row r="87" spans="2:28" hidden="1" x14ac:dyDescent="0.2">
      <c r="B87" s="1">
        <v>2</v>
      </c>
      <c r="C87" t="s">
        <v>25</v>
      </c>
      <c r="D87" s="15">
        <f t="shared" si="12"/>
        <v>0.28662597102546389</v>
      </c>
      <c r="G87" s="15">
        <f t="shared" si="13"/>
        <v>0.11985159598261838</v>
      </c>
      <c r="I87" s="23">
        <f t="shared" si="14"/>
        <v>0.23161694628320303</v>
      </c>
      <c r="K87" s="15">
        <f t="shared" si="27"/>
        <v>0.14831635002849031</v>
      </c>
      <c r="O87">
        <f t="shared" si="26"/>
        <v>2</v>
      </c>
      <c r="P87" t="str">
        <f t="shared" si="26"/>
        <v>B-art.</v>
      </c>
      <c r="Q87" s="12">
        <f t="shared" si="28"/>
        <v>0.14831635002849031</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12.569316277081125</v>
      </c>
    </row>
    <row r="88" spans="2:28" hidden="1" x14ac:dyDescent="0.2">
      <c r="B88" s="1">
        <v>1</v>
      </c>
      <c r="C88" t="s">
        <v>25</v>
      </c>
      <c r="D88" s="15">
        <f t="shared" si="12"/>
        <v>0.3248427671621924</v>
      </c>
      <c r="G88" s="15">
        <f t="shared" si="13"/>
        <v>9.4682760826268531E-2</v>
      </c>
      <c r="I88" s="23">
        <f t="shared" si="14"/>
        <v>0.19687440434072256</v>
      </c>
      <c r="K88" s="15">
        <f t="shared" si="27"/>
        <v>0.15622655536334318</v>
      </c>
      <c r="N88" s="19"/>
      <c r="O88">
        <f t="shared" si="26"/>
        <v>1</v>
      </c>
      <c r="P88" t="str">
        <f t="shared" si="26"/>
        <v>B-art.</v>
      </c>
      <c r="Q88" s="12">
        <f t="shared" si="28"/>
        <v>0.15622655536334318</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11.413912134845853</v>
      </c>
    </row>
    <row r="89" spans="2:28" hidden="1" x14ac:dyDescent="0.2">
      <c r="D89" s="15"/>
      <c r="G89" s="15"/>
      <c r="I89" s="4"/>
      <c r="K89" s="15"/>
      <c r="M89" s="15">
        <f>SUM(K59:K88)</f>
        <v>0.43149882619645408</v>
      </c>
      <c r="N89" s="19"/>
      <c r="AA89" s="25"/>
      <c r="AB89" s="7"/>
    </row>
    <row r="90" spans="2:28" hidden="1" x14ac:dyDescent="0.2">
      <c r="B90" s="6">
        <v>0</v>
      </c>
      <c r="C90" s="20" t="s">
        <v>25</v>
      </c>
      <c r="D90" s="15">
        <f>IF(B90&lt;=$B$22,BINOMDIST(B90,$B$22,$G$13,0),0)</f>
        <v>0.16734324368961431</v>
      </c>
      <c r="G90" s="15">
        <f>IF(B90&lt;=$B$22,BINOMDIST($B$22-B90,$B$22-B90,$G$12,0),0)</f>
        <v>7.4799381052752134E-2</v>
      </c>
      <c r="I90" s="23">
        <f>(1-$G$13)^($B$22-B90)</f>
        <v>0.16734324368961417</v>
      </c>
      <c r="K90" s="15">
        <f t="shared" si="27"/>
        <v>7.4799381052752204E-2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11</v>
      </c>
      <c r="C93" t="s">
        <v>24</v>
      </c>
      <c r="D93" s="15">
        <f>BINOMDIST(B93,$B$22,$G$12,0)</f>
        <v>7.4799381052752134E-2</v>
      </c>
      <c r="G93" s="16"/>
      <c r="K93" s="16"/>
      <c r="M93" s="15">
        <f>D93</f>
        <v>7.4799381052752134E-2</v>
      </c>
      <c r="N93" s="19"/>
      <c r="O93">
        <f>B93</f>
        <v>11</v>
      </c>
      <c r="P93" t="str">
        <f>C93</f>
        <v>A-art.</v>
      </c>
      <c r="Q93" s="12">
        <f>D93</f>
        <v>7.4799381052752134E-2</v>
      </c>
      <c r="R93" s="16"/>
      <c r="S93" s="9">
        <v>0</v>
      </c>
      <c r="T93" s="9">
        <f>$D$12*$E$16</f>
        <v>28.2</v>
      </c>
      <c r="U93" s="17">
        <f>B93/(B93+1)</f>
        <v>0.91666666666666663</v>
      </c>
      <c r="V93" s="37">
        <f>B93*($E$17*2)</f>
        <v>28.6</v>
      </c>
      <c r="W93" s="38">
        <f>ROUNDDOWN((U93*$D$12)*$E$19,0)</f>
        <v>1</v>
      </c>
      <c r="X93" s="37">
        <f>W93*$E$18</f>
        <v>7.5</v>
      </c>
      <c r="Y93" s="18">
        <f>S93+(T93*U93)+V93+X93</f>
        <v>61.95</v>
      </c>
      <c r="Z93" s="18"/>
      <c r="AA93" s="25">
        <f>Y93*Q93</f>
        <v>4.6338216562179948</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131.65800169104563</v>
      </c>
    </row>
    <row r="96" spans="2:28" hidden="1" x14ac:dyDescent="0.2">
      <c r="D96" s="15"/>
      <c r="AA96" s="25"/>
    </row>
    <row r="97" spans="3:27" hidden="1" x14ac:dyDescent="0.2">
      <c r="D97" s="15"/>
      <c r="AA97" s="25"/>
    </row>
    <row r="98" spans="3:27" hidden="1"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12"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2641"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2641" r:id="rId5"/>
      </mc:Fallback>
    </mc:AlternateContent>
    <mc:AlternateContent xmlns:mc="http://schemas.openxmlformats.org/markup-compatibility/2006">
      <mc:Choice Requires="x14">
        <oleObject progId="Equation.3" shapeId="112642"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2642" r:id="rId7"/>
      </mc:Fallback>
    </mc:AlternateContent>
    <mc:AlternateContent xmlns:mc="http://schemas.openxmlformats.org/markup-compatibility/2006">
      <mc:Choice Requires="x14">
        <oleObject progId="Equation.3" shapeId="112643"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2643" r:id="rId9"/>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2" sqref="K112"/>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136.13495081570818</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12</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2.1767823359999915E-15</v>
      </c>
      <c r="O43">
        <f t="shared" si="1"/>
        <v>12</v>
      </c>
      <c r="P43" t="str">
        <f t="shared" si="1"/>
        <v>C-art.</v>
      </c>
      <c r="Q43" s="12">
        <f t="shared" si="1"/>
        <v>2.1767823359999915E-15</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5.7380317266549926E-13</v>
      </c>
    </row>
    <row r="44" spans="2:27" hidden="1" x14ac:dyDescent="0.2">
      <c r="B44" s="1">
        <v>11</v>
      </c>
      <c r="C44" t="s">
        <v>23</v>
      </c>
      <c r="D44" s="15">
        <f t="shared" si="0"/>
        <v>4.0923507916800076E-13</v>
      </c>
      <c r="O44">
        <f t="shared" si="1"/>
        <v>11</v>
      </c>
      <c r="P44" t="str">
        <f t="shared" si="1"/>
        <v>C-art.</v>
      </c>
      <c r="Q44" s="12">
        <f t="shared" si="1"/>
        <v>4.0923507916800076E-13</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1.0653480404287507E-10</v>
      </c>
    </row>
    <row r="45" spans="2:27" hidden="1" x14ac:dyDescent="0.2">
      <c r="B45" s="1">
        <v>10</v>
      </c>
      <c r="C45" t="s">
        <v>23</v>
      </c>
      <c r="D45" s="15">
        <f t="shared" si="0"/>
        <v>3.5262422654976012E-11</v>
      </c>
      <c r="G45" s="16"/>
      <c r="O45">
        <f t="shared" ref="O45:Q54" si="10">B45</f>
        <v>10</v>
      </c>
      <c r="P45" t="str">
        <f t="shared" si="10"/>
        <v>C-art.</v>
      </c>
      <c r="Q45" s="12">
        <f t="shared" si="10"/>
        <v>3.5262422654976012E-11</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9.0599421959951185E-9</v>
      </c>
    </row>
    <row r="46" spans="2:27" hidden="1" x14ac:dyDescent="0.2">
      <c r="B46" s="1">
        <v>9</v>
      </c>
      <c r="C46" t="s">
        <v>23</v>
      </c>
      <c r="D46" s="15">
        <f t="shared" si="0"/>
        <v>1.8414820719820799E-9</v>
      </c>
      <c r="O46">
        <f t="shared" si="10"/>
        <v>9</v>
      </c>
      <c r="P46" t="str">
        <f t="shared" si="10"/>
        <v>C-art.</v>
      </c>
      <c r="Q46" s="12">
        <f t="shared" si="10"/>
        <v>1.8414820719820799E-9</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4.6657999554224351E-7</v>
      </c>
    </row>
    <row r="47" spans="2:27" hidden="1" x14ac:dyDescent="0.2">
      <c r="B47" s="1">
        <v>8</v>
      </c>
      <c r="C47" t="s">
        <v>23</v>
      </c>
      <c r="D47" s="15">
        <f t="shared" si="0"/>
        <v>6.4912243037368513E-8</v>
      </c>
      <c r="O47">
        <f t="shared" si="10"/>
        <v>8</v>
      </c>
      <c r="P47" t="str">
        <f t="shared" si="10"/>
        <v>C-art.</v>
      </c>
      <c r="Q47" s="12">
        <f t="shared" si="10"/>
        <v>6.4912243037368513E-8</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1.6202240111556152E-5</v>
      </c>
    </row>
    <row r="48" spans="2:27" hidden="1" x14ac:dyDescent="0.2">
      <c r="B48" s="1">
        <v>7</v>
      </c>
      <c r="C48" t="s">
        <v>23</v>
      </c>
      <c r="D48" s="15">
        <f t="shared" si="0"/>
        <v>1.627133558803368E-6</v>
      </c>
      <c r="O48">
        <f t="shared" si="10"/>
        <v>7</v>
      </c>
      <c r="P48" t="str">
        <f t="shared" si="10"/>
        <v>C-art.</v>
      </c>
      <c r="Q48" s="12">
        <f t="shared" si="10"/>
        <v>1.627133558803368E-6</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3.9952637402857898E-4</v>
      </c>
    </row>
    <row r="49" spans="2:28" hidden="1" x14ac:dyDescent="0.2">
      <c r="B49" s="1">
        <v>6</v>
      </c>
      <c r="C49" t="s">
        <v>23</v>
      </c>
      <c r="D49" s="15">
        <f t="shared" si="0"/>
        <v>2.9740385602572692E-5</v>
      </c>
      <c r="O49">
        <f t="shared" si="10"/>
        <v>6</v>
      </c>
      <c r="P49" t="str">
        <f t="shared" si="10"/>
        <v>C-art.</v>
      </c>
      <c r="Q49" s="12">
        <f t="shared" si="10"/>
        <v>2.9740385602572692E-5</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7.1692173533561727E-3</v>
      </c>
    </row>
    <row r="50" spans="2:28" hidden="1" x14ac:dyDescent="0.2">
      <c r="B50" s="1">
        <v>5</v>
      </c>
      <c r="C50" t="s">
        <v>23</v>
      </c>
      <c r="D50" s="15">
        <f t="shared" si="0"/>
        <v>3.9937089237740409E-4</v>
      </c>
      <c r="O50">
        <f t="shared" si="10"/>
        <v>5</v>
      </c>
      <c r="P50" t="str">
        <f t="shared" si="10"/>
        <v>C-art.</v>
      </c>
      <c r="Q50" s="12">
        <f t="shared" si="10"/>
        <v>3.9937089237740409E-4</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9.4232893292756414E-2</v>
      </c>
    </row>
    <row r="51" spans="2:28" hidden="1" x14ac:dyDescent="0.2">
      <c r="B51" s="1">
        <v>4</v>
      </c>
      <c r="C51" t="s">
        <v>23</v>
      </c>
      <c r="D51" s="15">
        <f t="shared" si="0"/>
        <v>3.9105066545287509E-3</v>
      </c>
      <c r="O51">
        <f t="shared" si="10"/>
        <v>4</v>
      </c>
      <c r="P51" t="str">
        <f t="shared" si="10"/>
        <v>C-art.</v>
      </c>
      <c r="Q51" s="12">
        <f t="shared" si="10"/>
        <v>3.9105066545287509E-3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0.89880649150350633</v>
      </c>
    </row>
    <row r="52" spans="2:28" hidden="1" x14ac:dyDescent="0.2">
      <c r="B52" s="1">
        <v>3</v>
      </c>
      <c r="C52" t="s">
        <v>23</v>
      </c>
      <c r="D52" s="15">
        <f t="shared" si="0"/>
        <v>2.7228713001903875E-2</v>
      </c>
      <c r="O52">
        <f t="shared" si="10"/>
        <v>3</v>
      </c>
      <c r="P52" t="str">
        <f t="shared" si="10"/>
        <v>C-art.</v>
      </c>
      <c r="Q52" s="12">
        <f t="shared" si="10"/>
        <v>2.7228713001903875E-2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5.8400143646483436</v>
      </c>
    </row>
    <row r="53" spans="2:28" hidden="1" x14ac:dyDescent="0.2">
      <c r="B53" s="1">
        <v>2</v>
      </c>
      <c r="C53" t="s">
        <v>23</v>
      </c>
      <c r="D53" s="15">
        <f t="shared" si="0"/>
        <v>0.12797495110894822</v>
      </c>
      <c r="O53">
        <f t="shared" si="10"/>
        <v>2</v>
      </c>
      <c r="P53" t="str">
        <f t="shared" si="10"/>
        <v>C-art.</v>
      </c>
      <c r="Q53" s="12">
        <f t="shared" si="10"/>
        <v>0.12797495110894822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25.992565736568103</v>
      </c>
    </row>
    <row r="54" spans="2:28" hidden="1" x14ac:dyDescent="0.2">
      <c r="B54" s="1">
        <v>1</v>
      </c>
      <c r="C54" t="s">
        <v>23</v>
      </c>
      <c r="D54" s="15">
        <f t="shared" si="0"/>
        <v>0.36453470921942804</v>
      </c>
      <c r="O54">
        <f t="shared" si="10"/>
        <v>1</v>
      </c>
      <c r="P54" t="str">
        <f t="shared" si="10"/>
        <v>C-art.</v>
      </c>
      <c r="Q54" s="12">
        <f t="shared" si="10"/>
        <v>0.36453470921942804</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63.961260079640837</v>
      </c>
    </row>
    <row r="55" spans="2:28" hidden="1" x14ac:dyDescent="0.2">
      <c r="D55" s="15"/>
      <c r="K55" s="4"/>
      <c r="M55" s="15">
        <f>SUM(D25:D54)</f>
        <v>0.52407968518574655</v>
      </c>
      <c r="N55" s="19"/>
      <c r="AA55" s="25"/>
      <c r="AB55" s="7"/>
    </row>
    <row r="56" spans="2:28" hidden="1" x14ac:dyDescent="0.2">
      <c r="B56" s="6">
        <v>0</v>
      </c>
      <c r="C56" s="20" t="s">
        <v>23</v>
      </c>
      <c r="D56" s="15">
        <f>BINOMDIST(B56,$B$22,$G$14,0)</f>
        <v>0.47592031481425334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18.6405763894461</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15.844489931029186</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13.467816441374806</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11.447643975168589</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9.7304973788932987</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8.2709227720593024</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7.0302843562504069</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5.9757417028128454</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5.0793804473909185</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4.3174733802822809</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3.6698523732399382</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3.1193745172539478</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2.6514683396658554</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2.2537480887159766</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1.9156858754085804</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1.628332994097293</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1.3840830449826991</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1.1764705882352942</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1.2974633789062502E-10</v>
      </c>
      <c r="G77" s="15">
        <f t="shared" si="13"/>
        <v>1</v>
      </c>
      <c r="I77" s="23">
        <f t="shared" si="14"/>
        <v>1</v>
      </c>
      <c r="K77" s="15">
        <f t="shared" si="21"/>
        <v>1.2974633789062502E-10</v>
      </c>
      <c r="O77">
        <f t="shared" si="15"/>
        <v>12</v>
      </c>
      <c r="P77" t="str">
        <f t="shared" si="15"/>
        <v>B-art.</v>
      </c>
      <c r="Q77" s="12">
        <f t="shared" si="22"/>
        <v>1.2974633789062502E-10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1.7155859234900847E-8</v>
      </c>
    </row>
    <row r="78" spans="2:27" hidden="1" x14ac:dyDescent="0.2">
      <c r="B78" s="1">
        <v>11</v>
      </c>
      <c r="C78" t="s">
        <v>25</v>
      </c>
      <c r="D78" s="15">
        <f t="shared" si="12"/>
        <v>8.822750976562475E-9</v>
      </c>
      <c r="G78" s="15">
        <f t="shared" si="13"/>
        <v>0.79</v>
      </c>
      <c r="I78" s="23">
        <f t="shared" si="14"/>
        <v>0.85</v>
      </c>
      <c r="K78" s="15">
        <f t="shared" si="21"/>
        <v>8.1999685546874767E-9</v>
      </c>
      <c r="O78">
        <f t="shared" si="15"/>
        <v>11</v>
      </c>
      <c r="P78" t="str">
        <f t="shared" si="15"/>
        <v>B-art.</v>
      </c>
      <c r="Q78" s="12">
        <f t="shared" si="22"/>
        <v>8.1999685546874767E-9</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1.0600646015214814E-6</v>
      </c>
    </row>
    <row r="79" spans="2:27" hidden="1" x14ac:dyDescent="0.2">
      <c r="B79" s="1">
        <v>10</v>
      </c>
      <c r="C79" t="s">
        <v>25</v>
      </c>
      <c r="D79" s="15">
        <f t="shared" si="12"/>
        <v>2.7497573876953112E-7</v>
      </c>
      <c r="G79" s="15">
        <f t="shared" si="13"/>
        <v>0.6241000000000001</v>
      </c>
      <c r="I79" s="23">
        <f t="shared" si="14"/>
        <v>0.72249999999999992</v>
      </c>
      <c r="K79" s="15">
        <f>G79*D79/I79</f>
        <v>2.3752575580078121E-7</v>
      </c>
      <c r="O79">
        <f t="shared" ref="O79:P88" si="26">B79</f>
        <v>10</v>
      </c>
      <c r="P79" t="str">
        <f t="shared" si="26"/>
        <v>B-art.</v>
      </c>
      <c r="Q79" s="12">
        <f>K79</f>
        <v>2.3752575580078121E-7</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2.9990865657427724E-5</v>
      </c>
    </row>
    <row r="80" spans="2:27" hidden="1" x14ac:dyDescent="0.2">
      <c r="B80" s="1">
        <v>9</v>
      </c>
      <c r="C80" t="s">
        <v>25</v>
      </c>
      <c r="D80" s="15">
        <f t="shared" si="12"/>
        <v>5.1939861767578095E-6</v>
      </c>
      <c r="G80" s="15">
        <f t="shared" si="13"/>
        <v>0.49303900000000006</v>
      </c>
      <c r="I80" s="23">
        <f t="shared" si="14"/>
        <v>0.61412499999999992</v>
      </c>
      <c r="K80" s="15">
        <f t="shared" ref="K80:K90" si="27">G80*D80/I80</f>
        <v>4.1698966018359355E-6</v>
      </c>
      <c r="O80">
        <f t="shared" si="26"/>
        <v>9</v>
      </c>
      <c r="P80" t="str">
        <f t="shared" si="26"/>
        <v>B-art.</v>
      </c>
      <c r="Q80" s="12">
        <f t="shared" ref="Q80:Q88" si="28">K80</f>
        <v>4.1698966018359355E-6</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5.1359782465492851E-4</v>
      </c>
    </row>
    <row r="81" spans="2:28" hidden="1" x14ac:dyDescent="0.2">
      <c r="B81" s="1">
        <v>8</v>
      </c>
      <c r="C81" t="s">
        <v>25</v>
      </c>
      <c r="D81" s="15">
        <f t="shared" si="12"/>
        <v>6.6223323753662177E-5</v>
      </c>
      <c r="G81" s="15">
        <f t="shared" si="13"/>
        <v>0.38950081000000009</v>
      </c>
      <c r="I81" s="23">
        <f t="shared" si="14"/>
        <v>0.52200624999999989</v>
      </c>
      <c r="K81" s="15">
        <f t="shared" si="27"/>
        <v>4.9413274731755929E-5</v>
      </c>
      <c r="O81">
        <f t="shared" si="26"/>
        <v>8</v>
      </c>
      <c r="P81" t="str">
        <f t="shared" si="26"/>
        <v>B-art.</v>
      </c>
      <c r="Q81" s="12">
        <f t="shared" si="28"/>
        <v>4.9413274731755929E-5</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5.9277262440986227E-3</v>
      </c>
    </row>
    <row r="82" spans="2:28" hidden="1" x14ac:dyDescent="0.2">
      <c r="B82" s="1">
        <v>7</v>
      </c>
      <c r="C82" t="s">
        <v>25</v>
      </c>
      <c r="D82" s="15">
        <f t="shared" si="12"/>
        <v>6.0042480203320332E-4</v>
      </c>
      <c r="G82" s="15">
        <f t="shared" si="13"/>
        <v>0.30770563990000011</v>
      </c>
      <c r="I82" s="23">
        <f t="shared" si="14"/>
        <v>0.44370531249999989</v>
      </c>
      <c r="K82" s="15">
        <f t="shared" si="27"/>
        <v>4.1638919507292973E-4</v>
      </c>
      <c r="O82">
        <f t="shared" si="26"/>
        <v>7</v>
      </c>
      <c r="P82" t="str">
        <f t="shared" si="26"/>
        <v>B-art.</v>
      </c>
      <c r="Q82" s="12">
        <f t="shared" si="28"/>
        <v>4.1638919507292973E-4</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4.8553062091478971E-2</v>
      </c>
    </row>
    <row r="83" spans="2:28" hidden="1" x14ac:dyDescent="0.2">
      <c r="B83" s="1">
        <v>6</v>
      </c>
      <c r="C83" t="s">
        <v>25</v>
      </c>
      <c r="D83" s="15">
        <f t="shared" si="12"/>
        <v>3.9694750801084E-3</v>
      </c>
      <c r="G83" s="15">
        <f t="shared" si="13"/>
        <v>0.24308745552100008</v>
      </c>
      <c r="I83" s="23">
        <f t="shared" si="14"/>
        <v>0.37714951562499988</v>
      </c>
      <c r="K83" s="15">
        <f t="shared" si="27"/>
        <v>2.5584802763925578E-3</v>
      </c>
      <c r="O83">
        <f t="shared" si="26"/>
        <v>6</v>
      </c>
      <c r="P83" t="str">
        <f t="shared" si="26"/>
        <v>B-art.</v>
      </c>
      <c r="Q83" s="12">
        <f t="shared" si="28"/>
        <v>2.5584802763925578E-3</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0.28918868061247421</v>
      </c>
    </row>
    <row r="84" spans="2:28" hidden="1" x14ac:dyDescent="0.2">
      <c r="B84" s="1">
        <v>5</v>
      </c>
      <c r="C84" t="s">
        <v>25</v>
      </c>
      <c r="D84" s="15">
        <f t="shared" si="12"/>
        <v>1.9280307531955084E-2</v>
      </c>
      <c r="G84" s="15">
        <f t="shared" si="13"/>
        <v>0.19203908986159007</v>
      </c>
      <c r="I84" s="23">
        <f t="shared" si="14"/>
        <v>0.32057708828124987</v>
      </c>
      <c r="K84" s="15">
        <f t="shared" si="27"/>
        <v>1.1549710962000689E-2</v>
      </c>
      <c r="O84">
        <f t="shared" si="26"/>
        <v>5</v>
      </c>
      <c r="P84" t="str">
        <f t="shared" si="26"/>
        <v>B-art.</v>
      </c>
      <c r="Q84" s="12">
        <f t="shared" si="28"/>
        <v>1.1549710962000689E-2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1.260458456319675</v>
      </c>
    </row>
    <row r="85" spans="2:28" hidden="1" x14ac:dyDescent="0.2">
      <c r="B85" s="1">
        <v>4</v>
      </c>
      <c r="C85" t="s">
        <v>25</v>
      </c>
      <c r="D85" s="15">
        <f t="shared" si="12"/>
        <v>6.8284422509007597E-2</v>
      </c>
      <c r="G85" s="15">
        <f t="shared" si="13"/>
        <v>0.15171088099065616</v>
      </c>
      <c r="I85" s="23">
        <f t="shared" si="14"/>
        <v>0.2724905250390624</v>
      </c>
      <c r="K85" s="15">
        <f t="shared" si="27"/>
        <v>3.8017798583252271E-2</v>
      </c>
      <c r="O85">
        <f t="shared" si="26"/>
        <v>4</v>
      </c>
      <c r="P85" t="str">
        <f t="shared" si="26"/>
        <v>B-art.</v>
      </c>
      <c r="Q85" s="12">
        <f t="shared" si="28"/>
        <v>3.8017798583252271E-2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3.9810717964438451</v>
      </c>
    </row>
    <row r="86" spans="2:28" hidden="1" x14ac:dyDescent="0.2">
      <c r="B86" s="1">
        <v>3</v>
      </c>
      <c r="C86" t="s">
        <v>25</v>
      </c>
      <c r="D86" s="15">
        <f t="shared" si="12"/>
        <v>0.17197558261527832</v>
      </c>
      <c r="G86" s="15">
        <f t="shared" si="13"/>
        <v>0.11985159598261838</v>
      </c>
      <c r="I86" s="23">
        <f t="shared" si="14"/>
        <v>0.23161694628320303</v>
      </c>
      <c r="K86" s="15">
        <f t="shared" si="27"/>
        <v>8.8989810017094176E-2</v>
      </c>
      <c r="O86">
        <f t="shared" si="26"/>
        <v>3</v>
      </c>
      <c r="P86" t="str">
        <f t="shared" si="26"/>
        <v>B-art.</v>
      </c>
      <c r="Q86" s="12">
        <f t="shared" si="28"/>
        <v>8.8989810017094176E-2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8.1772736424707837</v>
      </c>
    </row>
    <row r="87" spans="2:28" hidden="1" x14ac:dyDescent="0.2">
      <c r="B87" s="1">
        <v>2</v>
      </c>
      <c r="C87" t="s">
        <v>25</v>
      </c>
      <c r="D87" s="15">
        <f t="shared" si="12"/>
        <v>0.29235849044597312</v>
      </c>
      <c r="G87" s="15">
        <f t="shared" si="13"/>
        <v>9.4682760826268531E-2</v>
      </c>
      <c r="I87" s="23">
        <f t="shared" si="14"/>
        <v>0.19687440434072256</v>
      </c>
      <c r="K87" s="15">
        <f t="shared" si="27"/>
        <v>0.14060389982700883</v>
      </c>
      <c r="O87">
        <f t="shared" si="26"/>
        <v>2</v>
      </c>
      <c r="P87" t="str">
        <f t="shared" si="26"/>
        <v>B-art.</v>
      </c>
      <c r="Q87" s="12">
        <f t="shared" si="28"/>
        <v>0.14060389982700883</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11.915711830672908</v>
      </c>
    </row>
    <row r="88" spans="2:28" hidden="1" x14ac:dyDescent="0.2">
      <c r="B88" s="1">
        <v>1</v>
      </c>
      <c r="C88" t="s">
        <v>25</v>
      </c>
      <c r="D88" s="15">
        <f t="shared" si="12"/>
        <v>0.30121783864130564</v>
      </c>
      <c r="G88" s="15">
        <f t="shared" si="13"/>
        <v>7.4799381052752134E-2</v>
      </c>
      <c r="I88" s="23">
        <f t="shared" si="14"/>
        <v>0.16734324368961417</v>
      </c>
      <c r="K88" s="15">
        <f t="shared" si="27"/>
        <v>0.1346388858949539</v>
      </c>
      <c r="N88" s="19"/>
      <c r="O88">
        <f t="shared" si="26"/>
        <v>1</v>
      </c>
      <c r="P88" t="str">
        <f t="shared" si="26"/>
        <v>B-art.</v>
      </c>
      <c r="Q88" s="12">
        <f t="shared" si="28"/>
        <v>0.1346388858949539</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9.8367170034853331</v>
      </c>
    </row>
    <row r="89" spans="2:28" hidden="1" x14ac:dyDescent="0.2">
      <c r="D89" s="15"/>
      <c r="G89" s="15"/>
      <c r="I89" s="4"/>
      <c r="K89" s="15"/>
      <c r="M89" s="15">
        <f>SUM(K59:K88)</f>
        <v>0.41682880378257958</v>
      </c>
      <c r="N89" s="19"/>
      <c r="AA89" s="25"/>
      <c r="AB89" s="7"/>
    </row>
    <row r="90" spans="2:28" hidden="1" x14ac:dyDescent="0.2">
      <c r="B90" s="6">
        <v>0</v>
      </c>
      <c r="C90" s="20" t="s">
        <v>25</v>
      </c>
      <c r="D90" s="15">
        <f>IF(B90&lt;=$B$22,BINOMDIST(B90,$B$22,$G$13,0),0)</f>
        <v>0.14224175713617218</v>
      </c>
      <c r="G90" s="15">
        <f>IF(B90&lt;=$B$22,BINOMDIST($B$22-B90,$B$22-B90,$G$12,0),0)</f>
        <v>5.909151103167419E-2</v>
      </c>
      <c r="I90" s="23">
        <f>(1-$G$13)^($B$22-B90)</f>
        <v>0.14224175713617204</v>
      </c>
      <c r="K90" s="15">
        <f t="shared" si="27"/>
        <v>5.9091511031674253E-2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12</v>
      </c>
      <c r="C93" t="s">
        <v>24</v>
      </c>
      <c r="D93" s="15">
        <f>BINOMDIST(B93,$B$22,$G$12,0)</f>
        <v>5.909151103167419E-2</v>
      </c>
      <c r="G93" s="16"/>
      <c r="K93" s="16"/>
      <c r="M93" s="15">
        <f>D93</f>
        <v>5.909151103167419E-2</v>
      </c>
      <c r="N93" s="19"/>
      <c r="O93">
        <f>B93</f>
        <v>12</v>
      </c>
      <c r="P93" t="str">
        <f>C93</f>
        <v>A-art.</v>
      </c>
      <c r="Q93" s="12">
        <f>D93</f>
        <v>5.909151103167419E-2</v>
      </c>
      <c r="R93" s="16"/>
      <c r="S93" s="9">
        <v>0</v>
      </c>
      <c r="T93" s="9">
        <f>$D$12*$E$16</f>
        <v>28.2</v>
      </c>
      <c r="U93" s="17">
        <f>B93/(B93+1)</f>
        <v>0.92307692307692313</v>
      </c>
      <c r="V93" s="37">
        <f>B93*($E$17*2)</f>
        <v>31.200000000000003</v>
      </c>
      <c r="W93" s="38">
        <f>ROUNDDOWN((U93*$D$12)*$E$19,0)</f>
        <v>1</v>
      </c>
      <c r="X93" s="37">
        <f>W93*$E$18</f>
        <v>7.5</v>
      </c>
      <c r="Y93" s="18">
        <f>S93+(T93*U93)+V93+X93</f>
        <v>64.730769230769226</v>
      </c>
      <c r="Z93" s="18"/>
      <c r="AA93" s="25">
        <f>Y93*Q93</f>
        <v>3.8250389640887561</v>
      </c>
      <c r="AB93" s="7"/>
    </row>
    <row r="94" spans="2:28" ht="13.5" hidden="1" thickBot="1" x14ac:dyDescent="0.25">
      <c r="D94" s="15"/>
      <c r="AA94" s="25"/>
    </row>
    <row r="95" spans="2:28" ht="13.5" hidden="1" thickBot="1" x14ac:dyDescent="0.25">
      <c r="D95" s="15"/>
      <c r="M95" s="15">
        <f>SUM(M55:M93)</f>
        <v>1.0000000000000002</v>
      </c>
      <c r="N95" s="19"/>
      <c r="Q95" s="12">
        <f>SUM(Q25:Q93)</f>
        <v>1.0000000000000002</v>
      </c>
      <c r="R95" s="16"/>
      <c r="AA95" s="39">
        <f>SUM(AA25:AA93)</f>
        <v>136.13495081570818</v>
      </c>
    </row>
    <row r="96" spans="2:28" hidden="1" x14ac:dyDescent="0.2">
      <c r="D96" s="15"/>
      <c r="AA96" s="25"/>
    </row>
    <row r="97" spans="3:27" hidden="1" x14ac:dyDescent="0.2">
      <c r="D97" s="15"/>
      <c r="AA97" s="25"/>
    </row>
    <row r="98" spans="3:27" hidden="1"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EE"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3209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32097" r:id="rId5"/>
      </mc:Fallback>
    </mc:AlternateContent>
    <mc:AlternateContent xmlns:mc="http://schemas.openxmlformats.org/markup-compatibility/2006">
      <mc:Choice Requires="x14">
        <oleObject progId="Equation.3" shapeId="13209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32098" r:id="rId7"/>
      </mc:Fallback>
    </mc:AlternateContent>
    <mc:AlternateContent xmlns:mc="http://schemas.openxmlformats.org/markup-compatibility/2006">
      <mc:Choice Requires="x14">
        <oleObject progId="Equation.3" shapeId="13209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32099" r:id="rId9"/>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2" sqref="K112"/>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140.29737790621471</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13</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1.3060694016000005E-16</v>
      </c>
      <c r="O42">
        <f t="shared" si="1"/>
        <v>13</v>
      </c>
      <c r="P42" t="str">
        <f t="shared" si="1"/>
        <v>C-art.</v>
      </c>
      <c r="Q42" s="12">
        <f t="shared" si="1"/>
        <v>1.3060694016000005E-16</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3.4843319495884814E-14</v>
      </c>
    </row>
    <row r="43" spans="2:27" hidden="1" x14ac:dyDescent="0.2">
      <c r="B43" s="1">
        <v>12</v>
      </c>
      <c r="C43" t="s">
        <v>23</v>
      </c>
      <c r="D43" s="15">
        <f t="shared" si="0"/>
        <v>2.6600280145920141E-14</v>
      </c>
      <c r="O43">
        <f t="shared" si="1"/>
        <v>12</v>
      </c>
      <c r="P43" t="str">
        <f t="shared" si="1"/>
        <v>C-art.</v>
      </c>
      <c r="Q43" s="12">
        <f t="shared" si="1"/>
        <v>2.6600280145920141E-14</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7.0118747699724649E-12</v>
      </c>
    </row>
    <row r="44" spans="2:27" hidden="1" x14ac:dyDescent="0.2">
      <c r="B44" s="1">
        <v>11</v>
      </c>
      <c r="C44" t="s">
        <v>23</v>
      </c>
      <c r="D44" s="15">
        <f t="shared" si="0"/>
        <v>2.5004263337164847E-12</v>
      </c>
      <c r="O44">
        <f t="shared" si="1"/>
        <v>11</v>
      </c>
      <c r="P44" t="str">
        <f t="shared" si="1"/>
        <v>C-art.</v>
      </c>
      <c r="Q44" s="12">
        <f t="shared" si="1"/>
        <v>2.5004263337164847E-12</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6.5092765270196667E-10</v>
      </c>
    </row>
    <row r="45" spans="2:27" hidden="1" x14ac:dyDescent="0.2">
      <c r="B45" s="1">
        <v>10</v>
      </c>
      <c r="C45" t="s">
        <v>23</v>
      </c>
      <c r="D45" s="15">
        <f t="shared" si="0"/>
        <v>1.4363560161460243E-10</v>
      </c>
      <c r="G45" s="16"/>
      <c r="O45">
        <f t="shared" ref="O45:Q54" si="10">B45</f>
        <v>10</v>
      </c>
      <c r="P45" t="str">
        <f t="shared" si="10"/>
        <v>C-art.</v>
      </c>
      <c r="Q45" s="12">
        <f t="shared" si="10"/>
        <v>1.4363560161460243E-10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3.690416454502015E-8</v>
      </c>
    </row>
    <row r="46" spans="2:27" hidden="1" x14ac:dyDescent="0.2">
      <c r="B46" s="1">
        <v>9</v>
      </c>
      <c r="C46" t="s">
        <v>23</v>
      </c>
      <c r="D46" s="15">
        <f t="shared" si="0"/>
        <v>5.625727729905295E-9</v>
      </c>
      <c r="O46">
        <f t="shared" si="10"/>
        <v>9</v>
      </c>
      <c r="P46" t="str">
        <f t="shared" si="10"/>
        <v>C-art.</v>
      </c>
      <c r="Q46" s="12">
        <f t="shared" si="10"/>
        <v>5.625727729905295E-9</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1.4254018863815644E-6</v>
      </c>
    </row>
    <row r="47" spans="2:27" hidden="1" x14ac:dyDescent="0.2">
      <c r="B47" s="1">
        <v>8</v>
      </c>
      <c r="C47" t="s">
        <v>23</v>
      </c>
      <c r="D47" s="15">
        <f t="shared" si="0"/>
        <v>1.5864552198332826E-7</v>
      </c>
      <c r="O47">
        <f t="shared" si="10"/>
        <v>8</v>
      </c>
      <c r="P47" t="str">
        <f t="shared" si="10"/>
        <v>C-art.</v>
      </c>
      <c r="Q47" s="12">
        <f t="shared" si="10"/>
        <v>1.5864552198332826E-7</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3.9598274832643144E-5</v>
      </c>
    </row>
    <row r="48" spans="2:27" hidden="1" x14ac:dyDescent="0.2">
      <c r="B48" s="1">
        <v>7</v>
      </c>
      <c r="C48" t="s">
        <v>23</v>
      </c>
      <c r="D48" s="15">
        <f t="shared" si="0"/>
        <v>3.3139286814295193E-6</v>
      </c>
      <c r="O48">
        <f t="shared" si="10"/>
        <v>7</v>
      </c>
      <c r="P48" t="str">
        <f t="shared" si="10"/>
        <v>C-art.</v>
      </c>
      <c r="Q48" s="12">
        <f t="shared" si="10"/>
        <v>3.3139286814295193E-6</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8.137020484382041E-4</v>
      </c>
    </row>
    <row r="49" spans="2:28" hidden="1" x14ac:dyDescent="0.2">
      <c r="B49" s="1">
        <v>6</v>
      </c>
      <c r="C49" t="s">
        <v>23</v>
      </c>
      <c r="D49" s="15">
        <f t="shared" si="0"/>
        <v>5.1918216009062532E-5</v>
      </c>
      <c r="O49">
        <f t="shared" si="10"/>
        <v>6</v>
      </c>
      <c r="P49" t="str">
        <f t="shared" si="10"/>
        <v>C-art.</v>
      </c>
      <c r="Q49" s="12">
        <f t="shared" si="10"/>
        <v>5.1918216009062532E-5</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1.2515405151144613E-2</v>
      </c>
    </row>
    <row r="50" spans="2:28" hidden="1" x14ac:dyDescent="0.2">
      <c r="B50" s="1">
        <v>5</v>
      </c>
      <c r="C50" t="s">
        <v>23</v>
      </c>
      <c r="D50" s="15">
        <f t="shared" si="0"/>
        <v>6.1003903810648503E-4</v>
      </c>
      <c r="O50">
        <f t="shared" si="10"/>
        <v>5</v>
      </c>
      <c r="P50" t="str">
        <f t="shared" si="10"/>
        <v>C-art.</v>
      </c>
      <c r="Q50" s="12">
        <f t="shared" si="10"/>
        <v>6.1003903810648503E-4</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0.1439407445046855</v>
      </c>
    </row>
    <row r="51" spans="2:28" hidden="1" x14ac:dyDescent="0.2">
      <c r="B51" s="1">
        <v>4</v>
      </c>
      <c r="C51" t="s">
        <v>23</v>
      </c>
      <c r="D51" s="15">
        <f t="shared" si="0"/>
        <v>5.3095990353712562E-3</v>
      </c>
      <c r="O51">
        <f t="shared" si="10"/>
        <v>4</v>
      </c>
      <c r="P51" t="str">
        <f t="shared" si="10"/>
        <v>C-art.</v>
      </c>
      <c r="Q51" s="12">
        <f t="shared" si="10"/>
        <v>5.3095990353712562E-3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1.2203794806858712</v>
      </c>
    </row>
    <row r="52" spans="2:28" hidden="1" x14ac:dyDescent="0.2">
      <c r="B52" s="1">
        <v>3</v>
      </c>
      <c r="C52" t="s">
        <v>23</v>
      </c>
      <c r="D52" s="15">
        <f t="shared" si="0"/>
        <v>3.3273487288326534E-2</v>
      </c>
      <c r="O52">
        <f t="shared" si="10"/>
        <v>3</v>
      </c>
      <c r="P52" t="str">
        <f t="shared" si="10"/>
        <v>C-art.</v>
      </c>
      <c r="Q52" s="12">
        <f t="shared" si="10"/>
        <v>3.3273487288326534E-2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7.1364975536002753</v>
      </c>
    </row>
    <row r="53" spans="2:28" hidden="1" x14ac:dyDescent="0.2">
      <c r="B53" s="1">
        <v>2</v>
      </c>
      <c r="C53" t="s">
        <v>23</v>
      </c>
      <c r="D53" s="15">
        <f t="shared" si="0"/>
        <v>0.14216853659557702</v>
      </c>
      <c r="O53">
        <f t="shared" si="10"/>
        <v>2</v>
      </c>
      <c r="P53" t="str">
        <f t="shared" si="10"/>
        <v>C-art.</v>
      </c>
      <c r="Q53" s="12">
        <f t="shared" si="10"/>
        <v>0.14216853659557702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28.875377572805657</v>
      </c>
    </row>
    <row r="54" spans="2:28" hidden="1" x14ac:dyDescent="0.2">
      <c r="B54" s="1">
        <v>1</v>
      </c>
      <c r="C54" t="s">
        <v>23</v>
      </c>
      <c r="D54" s="15">
        <f t="shared" si="0"/>
        <v>0.37121784555511766</v>
      </c>
      <c r="O54">
        <f t="shared" si="10"/>
        <v>1</v>
      </c>
      <c r="P54" t="str">
        <f t="shared" si="10"/>
        <v>C-art.</v>
      </c>
      <c r="Q54" s="12">
        <f t="shared" si="10"/>
        <v>0.37121784555511766</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65.133883181100941</v>
      </c>
    </row>
    <row r="55" spans="2:28" hidden="1" x14ac:dyDescent="0.2">
      <c r="D55" s="15"/>
      <c r="K55" s="4"/>
      <c r="M55" s="15">
        <f>SUM(D25:D54)</f>
        <v>0.55263490407460192</v>
      </c>
      <c r="N55" s="19"/>
      <c r="AA55" s="25"/>
      <c r="AB55" s="7"/>
    </row>
    <row r="56" spans="2:28" hidden="1" x14ac:dyDescent="0.2">
      <c r="B56" s="6">
        <v>0</v>
      </c>
      <c r="C56" s="20" t="s">
        <v>23</v>
      </c>
      <c r="D56" s="15">
        <f>BINOMDIST(B56,$B$22,$G$14,0)</f>
        <v>0.44736509592539814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15.844489931029186</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13.467816441374806</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11.447643975168589</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9.7304973788932987</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8.2709227720593024</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7.0302843562504069</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5.9757417028128454</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5.0793804473909185</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4.3174733802822809</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3.6698523732399382</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3.1193745172539478</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2.6514683396658554</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2.2537480887159766</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1.9156858754085804</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1.628332994097293</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1.3840830449826991</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1.1764705882352942</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1.9461950683593717E-11</v>
      </c>
      <c r="G76" s="15">
        <f t="shared" si="13"/>
        <v>1</v>
      </c>
      <c r="I76" s="23">
        <f t="shared" si="14"/>
        <v>1</v>
      </c>
      <c r="K76" s="15">
        <f t="shared" si="21"/>
        <v>1.9461950683593717E-11</v>
      </c>
      <c r="O76">
        <f t="shared" si="15"/>
        <v>13</v>
      </c>
      <c r="P76" t="str">
        <f t="shared" si="15"/>
        <v>B-art.</v>
      </c>
      <c r="Q76" s="12">
        <f t="shared" si="22"/>
        <v>1.9461950683593717E-11</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2.6298099875139465E-9</v>
      </c>
    </row>
    <row r="77" spans="2:27" hidden="1" x14ac:dyDescent="0.2">
      <c r="B77" s="1">
        <v>12</v>
      </c>
      <c r="C77" t="s">
        <v>25</v>
      </c>
      <c r="D77" s="15">
        <f t="shared" si="12"/>
        <v>1.4336970336914086E-9</v>
      </c>
      <c r="G77" s="15">
        <f t="shared" si="13"/>
        <v>0.79</v>
      </c>
      <c r="I77" s="23">
        <f t="shared" si="14"/>
        <v>0.85</v>
      </c>
      <c r="K77" s="15">
        <f t="shared" si="21"/>
        <v>1.332494890136721E-9</v>
      </c>
      <c r="O77">
        <f t="shared" si="15"/>
        <v>12</v>
      </c>
      <c r="P77" t="str">
        <f t="shared" si="15"/>
        <v>B-art.</v>
      </c>
      <c r="Q77" s="12">
        <f t="shared" si="22"/>
        <v>1.332494890136721E-9</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1.7619067434243197E-7</v>
      </c>
    </row>
    <row r="78" spans="2:27" hidden="1" x14ac:dyDescent="0.2">
      <c r="B78" s="1">
        <v>11</v>
      </c>
      <c r="C78" t="s">
        <v>25</v>
      </c>
      <c r="D78" s="15">
        <f t="shared" si="12"/>
        <v>4.8745699145507825E-8</v>
      </c>
      <c r="G78" s="15">
        <f t="shared" si="13"/>
        <v>0.6241000000000001</v>
      </c>
      <c r="I78" s="23">
        <f t="shared" si="14"/>
        <v>0.72249999999999992</v>
      </c>
      <c r="K78" s="15">
        <f t="shared" si="21"/>
        <v>4.2106838528320339E-8</v>
      </c>
      <c r="O78">
        <f t="shared" si="15"/>
        <v>11</v>
      </c>
      <c r="P78" t="str">
        <f t="shared" si="15"/>
        <v>B-art.</v>
      </c>
      <c r="Q78" s="12">
        <f t="shared" si="22"/>
        <v>4.2106838528320339E-8</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5.4434317288128257E-6</v>
      </c>
    </row>
    <row r="79" spans="2:27" hidden="1" x14ac:dyDescent="0.2">
      <c r="B79" s="1">
        <v>10</v>
      </c>
      <c r="C79" t="s">
        <v>25</v>
      </c>
      <c r="D79" s="15">
        <f t="shared" si="12"/>
        <v>1.012827304467775E-6</v>
      </c>
      <c r="G79" s="15">
        <f t="shared" si="13"/>
        <v>0.49303900000000006</v>
      </c>
      <c r="I79" s="23">
        <f t="shared" si="14"/>
        <v>0.61412499999999992</v>
      </c>
      <c r="K79" s="15">
        <f>G79*D79/I79</f>
        <v>8.1312983735800929E-7</v>
      </c>
      <c r="O79">
        <f t="shared" ref="O79:P88" si="26">B79</f>
        <v>10</v>
      </c>
      <c r="P79" t="str">
        <f t="shared" si="26"/>
        <v>B-art.</v>
      </c>
      <c r="Q79" s="12">
        <f>K79</f>
        <v>8.1312983735800929E-7</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1.0266873010059446E-4</v>
      </c>
    </row>
    <row r="80" spans="2:27" hidden="1" x14ac:dyDescent="0.2">
      <c r="B80" s="1">
        <v>9</v>
      </c>
      <c r="C80" t="s">
        <v>25</v>
      </c>
      <c r="D80" s="15">
        <f t="shared" si="12"/>
        <v>1.4348386813293416E-5</v>
      </c>
      <c r="G80" s="15">
        <f t="shared" si="13"/>
        <v>0.38950081000000009</v>
      </c>
      <c r="I80" s="23">
        <f t="shared" si="14"/>
        <v>0.52200624999999989</v>
      </c>
      <c r="K80" s="15">
        <f t="shared" ref="K80:K90" si="27">G80*D80/I80</f>
        <v>1.0706209525213743E-5</v>
      </c>
      <c r="O80">
        <f t="shared" si="26"/>
        <v>9</v>
      </c>
      <c r="P80" t="str">
        <f t="shared" si="26"/>
        <v>B-art.</v>
      </c>
      <c r="Q80" s="12">
        <f t="shared" ref="Q80:Q88" si="28">K80</f>
        <v>1.0706209525213743E-5</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1.3186624148015264E-3</v>
      </c>
    </row>
    <row r="81" spans="2:28" hidden="1" x14ac:dyDescent="0.2">
      <c r="B81" s="1">
        <v>8</v>
      </c>
      <c r="C81" t="s">
        <v>25</v>
      </c>
      <c r="D81" s="15">
        <f t="shared" si="12"/>
        <v>1.4635354549559336E-4</v>
      </c>
      <c r="G81" s="15">
        <f t="shared" si="13"/>
        <v>0.30770563990000011</v>
      </c>
      <c r="I81" s="23">
        <f t="shared" si="14"/>
        <v>0.44370531249999989</v>
      </c>
      <c r="K81" s="15">
        <f t="shared" si="27"/>
        <v>1.0149486629902666E-4</v>
      </c>
      <c r="O81">
        <f t="shared" si="26"/>
        <v>8</v>
      </c>
      <c r="P81" t="str">
        <f t="shared" si="26"/>
        <v>B-art.</v>
      </c>
      <c r="Q81" s="12">
        <f t="shared" si="28"/>
        <v>1.0149486629902666E-4</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1.2175549705378567E-2</v>
      </c>
    </row>
    <row r="82" spans="2:28" hidden="1" x14ac:dyDescent="0.2">
      <c r="B82" s="1">
        <v>7</v>
      </c>
      <c r="C82" t="s">
        <v>25</v>
      </c>
      <c r="D82" s="15">
        <f t="shared" si="12"/>
        <v>1.1057823437444817E-3</v>
      </c>
      <c r="G82" s="15">
        <f t="shared" si="13"/>
        <v>0.24308745552100008</v>
      </c>
      <c r="I82" s="23">
        <f t="shared" si="14"/>
        <v>0.37714951562499988</v>
      </c>
      <c r="K82" s="15">
        <f t="shared" si="27"/>
        <v>7.1271950556649742E-4</v>
      </c>
      <c r="O82">
        <f t="shared" si="26"/>
        <v>7</v>
      </c>
      <c r="P82" t="str">
        <f t="shared" si="26"/>
        <v>B-art.</v>
      </c>
      <c r="Q82" s="12">
        <f t="shared" si="28"/>
        <v>7.1271950556649742E-4</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8.3106657946581439E-2</v>
      </c>
    </row>
    <row r="83" spans="2:28" hidden="1" x14ac:dyDescent="0.2">
      <c r="B83" s="1">
        <v>6</v>
      </c>
      <c r="C83" t="s">
        <v>25</v>
      </c>
      <c r="D83" s="15">
        <f t="shared" si="12"/>
        <v>6.2660999478854036E-3</v>
      </c>
      <c r="G83" s="15">
        <f t="shared" si="13"/>
        <v>0.19203908986159007</v>
      </c>
      <c r="I83" s="23">
        <f t="shared" si="14"/>
        <v>0.32057708828124987</v>
      </c>
      <c r="K83" s="15">
        <f t="shared" si="27"/>
        <v>3.753656062650225E-3</v>
      </c>
      <c r="O83">
        <f t="shared" si="26"/>
        <v>6</v>
      </c>
      <c r="P83" t="str">
        <f t="shared" si="26"/>
        <v>B-art.</v>
      </c>
      <c r="Q83" s="12">
        <f t="shared" si="28"/>
        <v>3.753656062650225E-3</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0.42428110712715866</v>
      </c>
    </row>
    <row r="84" spans="2:28" hidden="1" x14ac:dyDescent="0.2">
      <c r="B84" s="1">
        <v>5</v>
      </c>
      <c r="C84" t="s">
        <v>25</v>
      </c>
      <c r="D84" s="15">
        <f t="shared" si="12"/>
        <v>2.6630924778512949E-2</v>
      </c>
      <c r="G84" s="15">
        <f t="shared" si="13"/>
        <v>0.15171088099065616</v>
      </c>
      <c r="I84" s="23">
        <f t="shared" si="14"/>
        <v>0.2724905250390624</v>
      </c>
      <c r="K84" s="15">
        <f t="shared" si="27"/>
        <v>1.4826941447468378E-2</v>
      </c>
      <c r="O84">
        <f t="shared" si="26"/>
        <v>5</v>
      </c>
      <c r="P84" t="str">
        <f t="shared" si="26"/>
        <v>B-art.</v>
      </c>
      <c r="Q84" s="12">
        <f t="shared" si="28"/>
        <v>1.4826941447468378E-2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1.6181135433003822</v>
      </c>
    </row>
    <row r="85" spans="2:28" hidden="1" x14ac:dyDescent="0.2">
      <c r="B85" s="1">
        <v>4</v>
      </c>
      <c r="C85" t="s">
        <v>25</v>
      </c>
      <c r="D85" s="15">
        <f t="shared" si="12"/>
        <v>8.38380965249481E-2</v>
      </c>
      <c r="G85" s="15">
        <f t="shared" si="13"/>
        <v>0.11985159598261838</v>
      </c>
      <c r="I85" s="23">
        <f t="shared" si="14"/>
        <v>0.23161694628320303</v>
      </c>
      <c r="K85" s="15">
        <f t="shared" si="27"/>
        <v>4.3382532383333373E-2</v>
      </c>
      <c r="O85">
        <f t="shared" si="26"/>
        <v>4</v>
      </c>
      <c r="P85" t="str">
        <f t="shared" si="26"/>
        <v>B-art.</v>
      </c>
      <c r="Q85" s="12">
        <f t="shared" si="28"/>
        <v>4.3382532383333373E-2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4.542845261053138</v>
      </c>
    </row>
    <row r="86" spans="2:28" hidden="1" x14ac:dyDescent="0.2">
      <c r="B86" s="1">
        <v>3</v>
      </c>
      <c r="C86" t="s">
        <v>25</v>
      </c>
      <c r="D86" s="15">
        <f t="shared" si="12"/>
        <v>0.19003301878988252</v>
      </c>
      <c r="G86" s="15">
        <f t="shared" si="13"/>
        <v>9.4682760826268531E-2</v>
      </c>
      <c r="I86" s="23">
        <f t="shared" si="14"/>
        <v>0.19687440434072256</v>
      </c>
      <c r="K86" s="15">
        <f t="shared" si="27"/>
        <v>9.1392534887555735E-2</v>
      </c>
      <c r="O86">
        <f t="shared" si="26"/>
        <v>3</v>
      </c>
      <c r="P86" t="str">
        <f t="shared" si="26"/>
        <v>B-art.</v>
      </c>
      <c r="Q86" s="12">
        <f t="shared" si="28"/>
        <v>9.1392534887555735E-2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8.3980600308174971</v>
      </c>
    </row>
    <row r="87" spans="2:28" hidden="1" x14ac:dyDescent="0.2">
      <c r="B87" s="1">
        <v>2</v>
      </c>
      <c r="C87" t="s">
        <v>25</v>
      </c>
      <c r="D87" s="15">
        <f t="shared" si="12"/>
        <v>0.293687392675273</v>
      </c>
      <c r="G87" s="15">
        <f t="shared" si="13"/>
        <v>7.4799381052752134E-2</v>
      </c>
      <c r="I87" s="23">
        <f t="shared" si="14"/>
        <v>0.16734324368961417</v>
      </c>
      <c r="K87" s="15">
        <f t="shared" si="27"/>
        <v>0.13127291374758004</v>
      </c>
      <c r="O87">
        <f t="shared" si="26"/>
        <v>2</v>
      </c>
      <c r="P87" t="str">
        <f t="shared" si="26"/>
        <v>B-art.</v>
      </c>
      <c r="Q87" s="12">
        <f t="shared" si="28"/>
        <v>0.13127291374758004</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11.124941863728251</v>
      </c>
    </row>
    <row r="88" spans="2:28" hidden="1" x14ac:dyDescent="0.2">
      <c r="B88" s="1">
        <v>1</v>
      </c>
      <c r="C88" t="s">
        <v>25</v>
      </c>
      <c r="D88" s="15">
        <f t="shared" si="12"/>
        <v>0.27737142641553558</v>
      </c>
      <c r="G88" s="15">
        <f t="shared" si="13"/>
        <v>5.909151103167419E-2</v>
      </c>
      <c r="I88" s="23">
        <f t="shared" si="14"/>
        <v>0.14224175713617204</v>
      </c>
      <c r="K88" s="15">
        <f t="shared" si="27"/>
        <v>0.1152284465117647</v>
      </c>
      <c r="N88" s="19"/>
      <c r="O88">
        <f t="shared" si="26"/>
        <v>1</v>
      </c>
      <c r="P88" t="str">
        <f t="shared" si="26"/>
        <v>B-art.</v>
      </c>
      <c r="Q88" s="12">
        <f t="shared" si="28"/>
        <v>0.1152284465117647</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8.4185903021495285</v>
      </c>
    </row>
    <row r="89" spans="2:28" hidden="1" x14ac:dyDescent="0.2">
      <c r="D89" s="15"/>
      <c r="G89" s="15"/>
      <c r="I89" s="4"/>
      <c r="K89" s="15"/>
      <c r="M89" s="15">
        <f>SUM(K59:K88)</f>
        <v>0.40068280221037589</v>
      </c>
      <c r="N89" s="19"/>
      <c r="AA89" s="25"/>
      <c r="AB89" s="7"/>
    </row>
    <row r="90" spans="2:28" hidden="1" x14ac:dyDescent="0.2">
      <c r="B90" s="6">
        <v>0</v>
      </c>
      <c r="C90" s="20" t="s">
        <v>25</v>
      </c>
      <c r="D90" s="15">
        <f>IF(B90&lt;=$B$22,BINOMDIST(B90,$B$22,$G$13,0),0)</f>
        <v>0.12090549356574633</v>
      </c>
      <c r="G90" s="15">
        <f>IF(B90&lt;=$B$22,BINOMDIST($B$22-B90,$B$22-B90,$G$12,0),0)</f>
        <v>4.668229371502261E-2</v>
      </c>
      <c r="I90" s="23">
        <f>(1-$G$13)^($B$22-B90)</f>
        <v>0.12090549356574623</v>
      </c>
      <c r="K90" s="15">
        <f t="shared" si="27"/>
        <v>4.6682293715022645E-2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13</v>
      </c>
      <c r="C93" t="s">
        <v>24</v>
      </c>
      <c r="D93" s="15">
        <f>BINOMDIST(B93,$B$22,$G$12,0)</f>
        <v>4.668229371502261E-2</v>
      </c>
      <c r="G93" s="16"/>
      <c r="K93" s="16"/>
      <c r="M93" s="15">
        <f>D93</f>
        <v>4.668229371502261E-2</v>
      </c>
      <c r="N93" s="19"/>
      <c r="O93">
        <f>B93</f>
        <v>13</v>
      </c>
      <c r="P93" t="str">
        <f>C93</f>
        <v>A-art.</v>
      </c>
      <c r="Q93" s="12">
        <f>D93</f>
        <v>4.668229371502261E-2</v>
      </c>
      <c r="R93" s="16"/>
      <c r="S93" s="9">
        <v>0</v>
      </c>
      <c r="T93" s="9">
        <f>$D$12*$E$16</f>
        <v>28.2</v>
      </c>
      <c r="U93" s="17">
        <f>B93/(B93+1)</f>
        <v>0.9285714285714286</v>
      </c>
      <c r="V93" s="37">
        <f>B93*($E$17*2)</f>
        <v>33.800000000000004</v>
      </c>
      <c r="W93" s="38">
        <f>ROUNDDOWN((U93*$D$12)*$E$19,0)</f>
        <v>1</v>
      </c>
      <c r="X93" s="37">
        <f>W93*$E$18</f>
        <v>7.5</v>
      </c>
      <c r="Y93" s="18">
        <f>S93+(T93*U93)+V93+X93</f>
        <v>67.485714285714295</v>
      </c>
      <c r="Z93" s="18"/>
      <c r="AA93" s="25">
        <f>Y93*Q93</f>
        <v>3.150387935853812</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140.29737790621471</v>
      </c>
    </row>
    <row r="96" spans="2:28" hidden="1" x14ac:dyDescent="0.2">
      <c r="D96" s="15"/>
      <c r="AA96" s="25"/>
    </row>
    <row r="97" spans="3:27" hidden="1" x14ac:dyDescent="0.2">
      <c r="D97" s="15"/>
      <c r="AA97" s="25"/>
    </row>
    <row r="98" spans="3:27" hidden="1"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BA"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3665"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3665" r:id="rId5"/>
      </mc:Fallback>
    </mc:AlternateContent>
    <mc:AlternateContent xmlns:mc="http://schemas.openxmlformats.org/markup-compatibility/2006">
      <mc:Choice Requires="x14">
        <oleObject progId="Equation.3" shapeId="113666"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3666" r:id="rId7"/>
      </mc:Fallback>
    </mc:AlternateContent>
    <mc:AlternateContent xmlns:mc="http://schemas.openxmlformats.org/markup-compatibility/2006">
      <mc:Choice Requires="x14">
        <oleObject progId="Equation.3" shapeId="113667"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3667" r:id="rId9"/>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2" sqref="K112"/>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144.18443101919974</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14</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7.8364164095999821E-18</v>
      </c>
      <c r="O41">
        <f t="shared" si="1"/>
        <v>14</v>
      </c>
      <c r="P41" t="str">
        <f t="shared" si="1"/>
        <v>C-art.</v>
      </c>
      <c r="Q41" s="12">
        <f t="shared" si="1"/>
        <v>7.8364164095999821E-18</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2.1149025091780563E-15</v>
      </c>
    </row>
    <row r="42" spans="2:27" hidden="1" x14ac:dyDescent="0.2">
      <c r="B42" s="1">
        <v>13</v>
      </c>
      <c r="C42" t="s">
        <v>23</v>
      </c>
      <c r="D42" s="15">
        <f t="shared" si="0"/>
        <v>1.7187873325056125E-15</v>
      </c>
      <c r="O42">
        <f t="shared" si="1"/>
        <v>13</v>
      </c>
      <c r="P42" t="str">
        <f t="shared" si="1"/>
        <v>C-art.</v>
      </c>
      <c r="Q42" s="12">
        <f t="shared" si="1"/>
        <v>1.7187873325056125E-15</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4.5853808456584738E-13</v>
      </c>
    </row>
    <row r="43" spans="2:27" hidden="1" x14ac:dyDescent="0.2">
      <c r="B43" s="1">
        <v>12</v>
      </c>
      <c r="C43" t="s">
        <v>23</v>
      </c>
      <c r="D43" s="15">
        <f t="shared" si="0"/>
        <v>1.7502984336015471E-13</v>
      </c>
      <c r="O43">
        <f t="shared" si="1"/>
        <v>12</v>
      </c>
      <c r="P43" t="str">
        <f t="shared" si="1"/>
        <v>C-art.</v>
      </c>
      <c r="Q43" s="12">
        <f t="shared" si="1"/>
        <v>1.7502984336015471E-13</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4.6138135986418869E-11</v>
      </c>
    </row>
    <row r="44" spans="2:27" hidden="1" x14ac:dyDescent="0.2">
      <c r="B44" s="1">
        <v>11</v>
      </c>
      <c r="C44" t="s">
        <v>23</v>
      </c>
      <c r="D44" s="15">
        <f t="shared" si="0"/>
        <v>1.0968536850569631E-11</v>
      </c>
      <c r="O44">
        <f t="shared" si="1"/>
        <v>11</v>
      </c>
      <c r="P44" t="str">
        <f t="shared" si="1"/>
        <v>C-art.</v>
      </c>
      <c r="Q44" s="12">
        <f t="shared" si="1"/>
        <v>1.0968536850569631E-11</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2.8554026365192898E-9</v>
      </c>
    </row>
    <row r="45" spans="2:27" hidden="1" x14ac:dyDescent="0.2">
      <c r="B45" s="1">
        <v>10</v>
      </c>
      <c r="C45" t="s">
        <v>23</v>
      </c>
      <c r="D45" s="15">
        <f t="shared" si="0"/>
        <v>4.7256112931204096E-10</v>
      </c>
      <c r="G45" s="16"/>
      <c r="O45">
        <f t="shared" ref="O45:Q54" si="10">B45</f>
        <v>10</v>
      </c>
      <c r="P45" t="str">
        <f t="shared" si="10"/>
        <v>C-art.</v>
      </c>
      <c r="Q45" s="12">
        <f t="shared" si="10"/>
        <v>4.7256112931204096E-10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1.2141470135311605E-7</v>
      </c>
    </row>
    <row r="46" spans="2:27" hidden="1" x14ac:dyDescent="0.2">
      <c r="B46" s="1">
        <v>9</v>
      </c>
      <c r="C46" t="s">
        <v>23</v>
      </c>
      <c r="D46" s="15">
        <f t="shared" si="0"/>
        <v>1.4806915385110613E-8</v>
      </c>
      <c r="O46">
        <f t="shared" si="10"/>
        <v>9</v>
      </c>
      <c r="P46" t="str">
        <f t="shared" si="10"/>
        <v>C-art.</v>
      </c>
      <c r="Q46" s="12">
        <f t="shared" si="10"/>
        <v>1.4806915385110613E-8</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3.7516577649562461E-6</v>
      </c>
    </row>
    <row r="47" spans="2:27" hidden="1" x14ac:dyDescent="0.2">
      <c r="B47" s="1">
        <v>8</v>
      </c>
      <c r="C47" t="s">
        <v>23</v>
      </c>
      <c r="D47" s="15">
        <f t="shared" si="0"/>
        <v>3.4796251155009904E-7</v>
      </c>
      <c r="O47">
        <f t="shared" si="10"/>
        <v>8</v>
      </c>
      <c r="P47" t="str">
        <f t="shared" si="10"/>
        <v>C-art.</v>
      </c>
      <c r="Q47" s="12">
        <f t="shared" si="10"/>
        <v>3.4796251155009904E-7</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8.6852216132930388E-5</v>
      </c>
    </row>
    <row r="48" spans="2:27" hidden="1" x14ac:dyDescent="0.2">
      <c r="B48" s="1">
        <v>7</v>
      </c>
      <c r="C48" t="s">
        <v>23</v>
      </c>
      <c r="D48" s="15">
        <f t="shared" si="0"/>
        <v>6.2301859210875037E-6</v>
      </c>
      <c r="O48">
        <f t="shared" si="10"/>
        <v>7</v>
      </c>
      <c r="P48" t="str">
        <f t="shared" si="10"/>
        <v>C-art.</v>
      </c>
      <c r="Q48" s="12">
        <f t="shared" si="10"/>
        <v>6.2301859210875037E-6</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1.5297598510638256E-3</v>
      </c>
    </row>
    <row r="49" spans="2:28" hidden="1" x14ac:dyDescent="0.2">
      <c r="B49" s="1">
        <v>6</v>
      </c>
      <c r="C49" t="s">
        <v>23</v>
      </c>
      <c r="D49" s="15">
        <f t="shared" si="0"/>
        <v>8.5405465334907949E-5</v>
      </c>
      <c r="O49">
        <f t="shared" si="10"/>
        <v>6</v>
      </c>
      <c r="P49" t="str">
        <f t="shared" si="10"/>
        <v>C-art.</v>
      </c>
      <c r="Q49" s="12">
        <f t="shared" si="10"/>
        <v>8.5405465334907949E-5</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2.0587841473632906E-2</v>
      </c>
    </row>
    <row r="50" spans="2:28" hidden="1" x14ac:dyDescent="0.2">
      <c r="B50" s="1">
        <v>5</v>
      </c>
      <c r="C50" t="s">
        <v>23</v>
      </c>
      <c r="D50" s="15">
        <f t="shared" si="0"/>
        <v>8.9201263794237034E-4</v>
      </c>
      <c r="O50">
        <f t="shared" si="10"/>
        <v>5</v>
      </c>
      <c r="P50" t="str">
        <f t="shared" si="10"/>
        <v>C-art.</v>
      </c>
      <c r="Q50" s="12">
        <f t="shared" si="10"/>
        <v>8.9201263794237034E-4</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0.21047335529796207</v>
      </c>
    </row>
    <row r="51" spans="2:28" hidden="1" x14ac:dyDescent="0.2">
      <c r="B51" s="1">
        <v>4</v>
      </c>
      <c r="C51" t="s">
        <v>23</v>
      </c>
      <c r="D51" s="15">
        <f t="shared" si="0"/>
        <v>6.9874323305485686E-3</v>
      </c>
      <c r="O51">
        <f t="shared" si="10"/>
        <v>4</v>
      </c>
      <c r="P51" t="str">
        <f t="shared" si="10"/>
        <v>C-art.</v>
      </c>
      <c r="Q51" s="12">
        <f t="shared" si="10"/>
        <v>6.9874323305485686E-3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1.6060193965826053</v>
      </c>
    </row>
    <row r="52" spans="2:28" hidden="1" x14ac:dyDescent="0.2">
      <c r="B52" s="1">
        <v>3</v>
      </c>
      <c r="C52" t="s">
        <v>23</v>
      </c>
      <c r="D52" s="15">
        <f t="shared" si="0"/>
        <v>3.9807190246761527E-2</v>
      </c>
      <c r="O52">
        <f t="shared" si="10"/>
        <v>3</v>
      </c>
      <c r="P52" t="str">
        <f t="shared" si="10"/>
        <v>C-art.</v>
      </c>
      <c r="Q52" s="12">
        <f t="shared" si="10"/>
        <v>3.9807190246761527E-2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8.5378461641254138</v>
      </c>
    </row>
    <row r="53" spans="2:28" hidden="1" x14ac:dyDescent="0.2">
      <c r="B53" s="1">
        <v>2</v>
      </c>
      <c r="C53" t="s">
        <v>23</v>
      </c>
      <c r="D53" s="15">
        <f t="shared" si="0"/>
        <v>0.15591149513314942</v>
      </c>
      <c r="O53">
        <f t="shared" si="10"/>
        <v>2</v>
      </c>
      <c r="P53" t="str">
        <f t="shared" si="10"/>
        <v>C-art.</v>
      </c>
      <c r="Q53" s="12">
        <f t="shared" si="10"/>
        <v>0.15591149513314942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31.666664071510194</v>
      </c>
    </row>
    <row r="54" spans="2:28" hidden="1" x14ac:dyDescent="0.2">
      <c r="B54" s="1">
        <v>1</v>
      </c>
      <c r="C54" t="s">
        <v>23</v>
      </c>
      <c r="D54" s="15">
        <f t="shared" si="0"/>
        <v>0.37578668057733439</v>
      </c>
      <c r="O54">
        <f t="shared" si="10"/>
        <v>1</v>
      </c>
      <c r="P54" t="str">
        <f t="shared" si="10"/>
        <v>C-art.</v>
      </c>
      <c r="Q54" s="12">
        <f t="shared" si="10"/>
        <v>0.37578668057733439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65.93553097409908</v>
      </c>
    </row>
    <row r="55" spans="2:28" hidden="1" x14ac:dyDescent="0.2">
      <c r="D55" s="15"/>
      <c r="K55" s="4"/>
      <c r="M55" s="15">
        <f>SUM(D25:D54)</f>
        <v>0.57947680983012562</v>
      </c>
      <c r="N55" s="19"/>
      <c r="AA55" s="25"/>
      <c r="AB55" s="7"/>
    </row>
    <row r="56" spans="2:28" hidden="1" x14ac:dyDescent="0.2">
      <c r="B56" s="6">
        <v>0</v>
      </c>
      <c r="C56" s="20" t="s">
        <v>23</v>
      </c>
      <c r="D56" s="15">
        <f>BINOMDIST(B56,$B$22,$G$14,0)</f>
        <v>0.42052319016987427</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13.467816441374806</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11.447643975168589</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9.7304973788932987</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8.2709227720593024</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7.0302843562504069</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5.9757417028128454</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5.0793804473909185</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4.3174733802822809</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3.6698523732399382</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3.1193745172539478</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2.6514683396658554</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2.2537480887159766</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1.9156858754085804</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1.628332994097293</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1.3840830449826991</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1.1764705882352942</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2.9192926025390629E-12</v>
      </c>
      <c r="G75" s="15">
        <f t="shared" si="13"/>
        <v>1</v>
      </c>
      <c r="I75" s="23">
        <f t="shared" si="14"/>
        <v>1</v>
      </c>
      <c r="K75" s="15">
        <f t="shared" si="21"/>
        <v>2.9192926025390629E-12</v>
      </c>
      <c r="O75">
        <f t="shared" si="15"/>
        <v>14</v>
      </c>
      <c r="P75" t="str">
        <f t="shared" si="15"/>
        <v>B-art.</v>
      </c>
      <c r="Q75" s="12">
        <f t="shared" si="22"/>
        <v>2.9192926025390629E-12</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4.0281956285888676E-10</v>
      </c>
    </row>
    <row r="76" spans="2:27" hidden="1" x14ac:dyDescent="0.2">
      <c r="B76" s="1">
        <v>13</v>
      </c>
      <c r="C76" t="s">
        <v>25</v>
      </c>
      <c r="D76" s="15">
        <f t="shared" si="12"/>
        <v>2.3159721313476503E-10</v>
      </c>
      <c r="G76" s="15">
        <f t="shared" si="13"/>
        <v>0.79</v>
      </c>
      <c r="I76" s="23">
        <f t="shared" si="14"/>
        <v>0.85</v>
      </c>
      <c r="K76" s="15">
        <f t="shared" si="21"/>
        <v>2.1524917456054634E-10</v>
      </c>
      <c r="O76">
        <f t="shared" si="15"/>
        <v>13</v>
      </c>
      <c r="P76" t="str">
        <f t="shared" si="15"/>
        <v>B-art.</v>
      </c>
      <c r="Q76" s="12">
        <f t="shared" si="22"/>
        <v>2.1524917456054634E-10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2.9085698461904225E-8</v>
      </c>
    </row>
    <row r="77" spans="2:27" hidden="1" x14ac:dyDescent="0.2">
      <c r="B77" s="1">
        <v>12</v>
      </c>
      <c r="C77" t="s">
        <v>25</v>
      </c>
      <c r="D77" s="15">
        <f t="shared" si="12"/>
        <v>8.5304973504638546E-9</v>
      </c>
      <c r="G77" s="15">
        <f t="shared" si="13"/>
        <v>0.6241000000000001</v>
      </c>
      <c r="I77" s="23">
        <f t="shared" si="14"/>
        <v>0.72249999999999992</v>
      </c>
      <c r="K77" s="15">
        <f t="shared" si="21"/>
        <v>7.3686967424560456E-9</v>
      </c>
      <c r="O77">
        <f t="shared" si="15"/>
        <v>12</v>
      </c>
      <c r="P77" t="str">
        <f t="shared" si="15"/>
        <v>B-art.</v>
      </c>
      <c r="Q77" s="12">
        <f t="shared" si="22"/>
        <v>7.3686967424560456E-9</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9.7433442911364598E-7</v>
      </c>
    </row>
    <row r="78" spans="2:27" hidden="1" x14ac:dyDescent="0.2">
      <c r="B78" s="1">
        <v>11</v>
      </c>
      <c r="C78" t="s">
        <v>25</v>
      </c>
      <c r="D78" s="15">
        <f t="shared" si="12"/>
        <v>1.933579399438473E-7</v>
      </c>
      <c r="G78" s="15">
        <f t="shared" si="13"/>
        <v>0.49303900000000006</v>
      </c>
      <c r="I78" s="23">
        <f t="shared" si="14"/>
        <v>0.61412499999999992</v>
      </c>
      <c r="K78" s="15">
        <f t="shared" si="21"/>
        <v>1.5523387804107396E-7</v>
      </c>
      <c r="O78">
        <f t="shared" si="15"/>
        <v>11</v>
      </c>
      <c r="P78" t="str">
        <f t="shared" si="15"/>
        <v>B-art.</v>
      </c>
      <c r="Q78" s="12">
        <f t="shared" si="22"/>
        <v>1.5523387804107396E-7</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2.0068118306889904E-5</v>
      </c>
    </row>
    <row r="79" spans="2:27" hidden="1" x14ac:dyDescent="0.2">
      <c r="B79" s="1">
        <v>10</v>
      </c>
      <c r="C79" t="s">
        <v>25</v>
      </c>
      <c r="D79" s="15">
        <f t="shared" si="12"/>
        <v>3.0131612307916221E-6</v>
      </c>
      <c r="G79" s="15">
        <f t="shared" si="13"/>
        <v>0.38950081000000009</v>
      </c>
      <c r="I79" s="23">
        <f t="shared" si="14"/>
        <v>0.52200624999999989</v>
      </c>
      <c r="K79" s="15">
        <f>G79*D79/I79</f>
        <v>2.2483040002948897E-6</v>
      </c>
      <c r="O79">
        <f t="shared" ref="O79:P88" si="26">B79</f>
        <v>10</v>
      </c>
      <c r="P79" t="str">
        <f t="shared" si="26"/>
        <v>B-art.</v>
      </c>
      <c r="Q79" s="12">
        <f>K79</f>
        <v>2.2483040002948897E-6</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2.8387903872814288E-4</v>
      </c>
    </row>
    <row r="80" spans="2:27" hidden="1" x14ac:dyDescent="0.2">
      <c r="B80" s="1">
        <v>9</v>
      </c>
      <c r="C80" t="s">
        <v>25</v>
      </c>
      <c r="D80" s="15">
        <f t="shared" si="12"/>
        <v>3.4149160615638453E-5</v>
      </c>
      <c r="G80" s="15">
        <f t="shared" si="13"/>
        <v>0.30770563990000011</v>
      </c>
      <c r="I80" s="23">
        <f t="shared" si="14"/>
        <v>0.44370531249999989</v>
      </c>
      <c r="K80" s="15">
        <f t="shared" ref="K80:K90" si="27">G80*D80/I80</f>
        <v>2.3682135469772889E-5</v>
      </c>
      <c r="O80">
        <f t="shared" si="26"/>
        <v>9</v>
      </c>
      <c r="P80" t="str">
        <f t="shared" si="26"/>
        <v>B-art.</v>
      </c>
      <c r="Q80" s="12">
        <f t="shared" ref="Q80:Q88" si="28">K80</f>
        <v>2.3682135469772889E-5</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2.9168812615409873E-3</v>
      </c>
    </row>
    <row r="81" spans="2:28" hidden="1" x14ac:dyDescent="0.2">
      <c r="B81" s="1">
        <v>8</v>
      </c>
      <c r="C81" t="s">
        <v>25</v>
      </c>
      <c r="D81" s="15">
        <f t="shared" si="12"/>
        <v>2.9026786523292657E-4</v>
      </c>
      <c r="G81" s="15">
        <f t="shared" si="13"/>
        <v>0.24308745552100008</v>
      </c>
      <c r="I81" s="23">
        <f t="shared" si="14"/>
        <v>0.37714951562499988</v>
      </c>
      <c r="K81" s="15">
        <f t="shared" si="27"/>
        <v>1.8708887021120569E-4</v>
      </c>
      <c r="O81">
        <f t="shared" si="26"/>
        <v>8</v>
      </c>
      <c r="P81" t="str">
        <f t="shared" si="26"/>
        <v>B-art.</v>
      </c>
      <c r="Q81" s="12">
        <f t="shared" si="28"/>
        <v>1.8708887021120569E-4</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2.2443596623581145E-2</v>
      </c>
    </row>
    <row r="82" spans="2:28" hidden="1" x14ac:dyDescent="0.2">
      <c r="B82" s="1">
        <v>7</v>
      </c>
      <c r="C82" t="s">
        <v>25</v>
      </c>
      <c r="D82" s="15">
        <f t="shared" si="12"/>
        <v>1.879829984365622E-3</v>
      </c>
      <c r="G82" s="15">
        <f t="shared" si="13"/>
        <v>0.19203908986159007</v>
      </c>
      <c r="I82" s="23">
        <f t="shared" si="14"/>
        <v>0.32057708828124987</v>
      </c>
      <c r="K82" s="15">
        <f t="shared" si="27"/>
        <v>1.126096818795068E-3</v>
      </c>
      <c r="O82">
        <f t="shared" si="26"/>
        <v>7</v>
      </c>
      <c r="P82" t="str">
        <f t="shared" si="26"/>
        <v>B-art.</v>
      </c>
      <c r="Q82" s="12">
        <f t="shared" si="28"/>
        <v>1.126096818795068E-3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0.13130851955559891</v>
      </c>
    </row>
    <row r="83" spans="2:28" hidden="1" x14ac:dyDescent="0.2">
      <c r="B83" s="1">
        <v>6</v>
      </c>
      <c r="C83" t="s">
        <v>25</v>
      </c>
      <c r="D83" s="15">
        <f t="shared" si="12"/>
        <v>9.320823672479538E-3</v>
      </c>
      <c r="G83" s="15">
        <f t="shared" si="13"/>
        <v>0.15171088099065616</v>
      </c>
      <c r="I83" s="23">
        <f t="shared" si="14"/>
        <v>0.2724905250390624</v>
      </c>
      <c r="K83" s="15">
        <f t="shared" si="27"/>
        <v>5.1894295066139354E-3</v>
      </c>
      <c r="O83">
        <f t="shared" si="26"/>
        <v>6</v>
      </c>
      <c r="P83" t="str">
        <f t="shared" si="26"/>
        <v>B-art.</v>
      </c>
      <c r="Q83" s="12">
        <f t="shared" si="28"/>
        <v>5.1894295066139354E-3</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0.58656863060329678</v>
      </c>
    </row>
    <row r="84" spans="2:28" hidden="1" x14ac:dyDescent="0.2">
      <c r="B84" s="1">
        <v>5</v>
      </c>
      <c r="C84" t="s">
        <v>25</v>
      </c>
      <c r="D84" s="15">
        <f t="shared" si="12"/>
        <v>3.5212000540478218E-2</v>
      </c>
      <c r="G84" s="15">
        <f t="shared" si="13"/>
        <v>0.11985159598261838</v>
      </c>
      <c r="I84" s="23">
        <f t="shared" si="14"/>
        <v>0.23161694628320303</v>
      </c>
      <c r="K84" s="15">
        <f t="shared" si="27"/>
        <v>1.8220663601000026E-2</v>
      </c>
      <c r="O84">
        <f t="shared" si="26"/>
        <v>5</v>
      </c>
      <c r="P84" t="str">
        <f t="shared" si="26"/>
        <v>B-art.</v>
      </c>
      <c r="Q84" s="12">
        <f t="shared" si="28"/>
        <v>1.8220663601000026E-2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1.9884817543224693</v>
      </c>
    </row>
    <row r="85" spans="2:28" hidden="1" x14ac:dyDescent="0.2">
      <c r="B85" s="1">
        <v>4</v>
      </c>
      <c r="C85" t="s">
        <v>25</v>
      </c>
      <c r="D85" s="15">
        <f t="shared" si="12"/>
        <v>9.976733486468832E-2</v>
      </c>
      <c r="G85" s="15">
        <f t="shared" si="13"/>
        <v>9.4682760826268531E-2</v>
      </c>
      <c r="I85" s="23">
        <f t="shared" si="14"/>
        <v>0.19687440434072256</v>
      </c>
      <c r="K85" s="15">
        <f t="shared" si="27"/>
        <v>4.7981080815966755E-2</v>
      </c>
      <c r="O85">
        <f t="shared" si="26"/>
        <v>4</v>
      </c>
      <c r="P85" t="str">
        <f t="shared" si="26"/>
        <v>B-art.</v>
      </c>
      <c r="Q85" s="12">
        <f t="shared" si="28"/>
        <v>4.7981080815966755E-2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5.0243868587247755</v>
      </c>
    </row>
    <row r="86" spans="2:28" hidden="1" x14ac:dyDescent="0.2">
      <c r="B86" s="1">
        <v>3</v>
      </c>
      <c r="C86" t="s">
        <v>25</v>
      </c>
      <c r="D86" s="15">
        <f t="shared" si="12"/>
        <v>0.20558117487269106</v>
      </c>
      <c r="G86" s="15">
        <f t="shared" si="13"/>
        <v>7.4799381052752134E-2</v>
      </c>
      <c r="I86" s="23">
        <f t="shared" si="14"/>
        <v>0.16734324368961417</v>
      </c>
      <c r="K86" s="15">
        <f t="shared" si="27"/>
        <v>9.1891039623306026E-2</v>
      </c>
      <c r="O86">
        <f t="shared" si="26"/>
        <v>3</v>
      </c>
      <c r="P86" t="str">
        <f t="shared" si="26"/>
        <v>B-art.</v>
      </c>
      <c r="Q86" s="12">
        <f t="shared" si="28"/>
        <v>9.1891039623306026E-2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8.44386763098559</v>
      </c>
    </row>
    <row r="87" spans="2:28" hidden="1" x14ac:dyDescent="0.2">
      <c r="B87" s="1">
        <v>2</v>
      </c>
      <c r="C87" t="s">
        <v>25</v>
      </c>
      <c r="D87" s="15">
        <f t="shared" si="12"/>
        <v>0.29123999773631237</v>
      </c>
      <c r="G87" s="15">
        <f t="shared" si="13"/>
        <v>5.909151103167419E-2</v>
      </c>
      <c r="I87" s="23">
        <f t="shared" si="14"/>
        <v>0.14224175713617204</v>
      </c>
      <c r="K87" s="15">
        <f t="shared" si="27"/>
        <v>0.12098986883735295</v>
      </c>
      <c r="O87">
        <f t="shared" si="26"/>
        <v>2</v>
      </c>
      <c r="P87" t="str">
        <f t="shared" si="26"/>
        <v>B-art.</v>
      </c>
      <c r="Q87" s="12">
        <f t="shared" si="28"/>
        <v>0.12098986883735295</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10.253488084402871</v>
      </c>
    </row>
    <row r="88" spans="2:28" hidden="1" x14ac:dyDescent="0.2">
      <c r="B88" s="1">
        <v>1</v>
      </c>
      <c r="C88" t="s">
        <v>25</v>
      </c>
      <c r="D88" s="15">
        <f t="shared" si="12"/>
        <v>0.25390153648806718</v>
      </c>
      <c r="G88" s="15">
        <f t="shared" si="13"/>
        <v>4.668229371502261E-2</v>
      </c>
      <c r="I88" s="23">
        <f t="shared" si="14"/>
        <v>0.12090549356574623</v>
      </c>
      <c r="K88" s="15">
        <f t="shared" si="27"/>
        <v>9.8032816801547518E-2</v>
      </c>
      <c r="N88" s="19"/>
      <c r="O88">
        <f t="shared" si="26"/>
        <v>1</v>
      </c>
      <c r="P88" t="str">
        <f t="shared" si="26"/>
        <v>B-art.</v>
      </c>
      <c r="Q88" s="12">
        <f t="shared" si="28"/>
        <v>9.8032816801547518E-2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7.1622775955210622</v>
      </c>
    </row>
    <row r="89" spans="2:28" hidden="1" x14ac:dyDescent="0.2">
      <c r="D89" s="15"/>
      <c r="G89" s="15"/>
      <c r="I89" s="4"/>
      <c r="K89" s="15"/>
      <c r="M89" s="15">
        <f>SUM(K59:K88)</f>
        <v>0.38364417813500679</v>
      </c>
      <c r="N89" s="19"/>
      <c r="AA89" s="25"/>
      <c r="AB89" s="7"/>
    </row>
    <row r="90" spans="2:28" hidden="1" x14ac:dyDescent="0.2">
      <c r="B90" s="6">
        <v>0</v>
      </c>
      <c r="C90" s="20" t="s">
        <v>25</v>
      </c>
      <c r="D90" s="15">
        <f>IF(B90&lt;=$B$22,BINOMDIST(B90,$B$22,$G$13,0),0)</f>
        <v>0.1027696695308844</v>
      </c>
      <c r="G90" s="15">
        <f>IF(B90&lt;=$B$22,BINOMDIST($B$22-B90,$B$22-B90,$G$12,0),0)</f>
        <v>3.6879012034867861E-2</v>
      </c>
      <c r="I90" s="23">
        <f>(1-$G$13)^($B$22-B90)</f>
        <v>0.10276966953088429</v>
      </c>
      <c r="K90" s="15">
        <f t="shared" si="27"/>
        <v>3.6879012034867903E-2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14</v>
      </c>
      <c r="C93" t="s">
        <v>24</v>
      </c>
      <c r="D93" s="15">
        <f>BINOMDIST(B93,$B$22,$G$12,0)</f>
        <v>3.6879012034867861E-2</v>
      </c>
      <c r="G93" s="16"/>
      <c r="K93" s="16"/>
      <c r="M93" s="15">
        <f>D93</f>
        <v>3.6879012034867861E-2</v>
      </c>
      <c r="N93" s="19"/>
      <c r="O93">
        <f>B93</f>
        <v>14</v>
      </c>
      <c r="P93" t="str">
        <f>C93</f>
        <v>A-art.</v>
      </c>
      <c r="Q93" s="12">
        <f>D93</f>
        <v>3.6879012034867861E-2</v>
      </c>
      <c r="R93" s="16"/>
      <c r="S93" s="9">
        <v>0</v>
      </c>
      <c r="T93" s="9">
        <f>$D$12*$E$16</f>
        <v>28.2</v>
      </c>
      <c r="U93" s="17">
        <f>B93/(B93+1)</f>
        <v>0.93333333333333335</v>
      </c>
      <c r="V93" s="37">
        <f>B93*($E$17*2)</f>
        <v>36.4</v>
      </c>
      <c r="W93" s="38">
        <f>ROUNDDOWN((U93*$D$12)*$E$19,0)</f>
        <v>1</v>
      </c>
      <c r="X93" s="37">
        <f>W93*$E$18</f>
        <v>7.5</v>
      </c>
      <c r="Y93" s="18">
        <f>S93+(T93*U93)+V93+X93</f>
        <v>70.22</v>
      </c>
      <c r="Z93" s="18"/>
      <c r="AA93" s="25">
        <f>Y93*Q93</f>
        <v>2.5896442250884211</v>
      </c>
      <c r="AB93" s="7"/>
    </row>
    <row r="94" spans="2:28" ht="13.5" hidden="1" thickBot="1" x14ac:dyDescent="0.25">
      <c r="D94" s="15"/>
      <c r="AA94" s="25"/>
    </row>
    <row r="95" spans="2:28" ht="13.5" hidden="1" thickBot="1" x14ac:dyDescent="0.25">
      <c r="D95" s="15"/>
      <c r="M95" s="15">
        <f>SUM(M55:M93)</f>
        <v>1.0000000000000002</v>
      </c>
      <c r="N95" s="19"/>
      <c r="Q95" s="12">
        <f>SUM(Q25:Q93)</f>
        <v>1.0000000000000004</v>
      </c>
      <c r="R95" s="16"/>
      <c r="AA95" s="39">
        <f>SUM(AA25:AA93)</f>
        <v>144.18443101919974</v>
      </c>
    </row>
    <row r="96" spans="2:28" hidden="1" x14ac:dyDescent="0.2">
      <c r="D96" s="15"/>
      <c r="AA96" s="25"/>
    </row>
    <row r="97" spans="3:27" hidden="1" x14ac:dyDescent="0.2">
      <c r="D97" s="15"/>
      <c r="AA97" s="25"/>
    </row>
    <row r="98" spans="3:27" hidden="1"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16"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4689"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4689" r:id="rId5"/>
      </mc:Fallback>
    </mc:AlternateContent>
    <mc:AlternateContent xmlns:mc="http://schemas.openxmlformats.org/markup-compatibility/2006">
      <mc:Choice Requires="x14">
        <oleObject progId="Equation.3" shapeId="114690"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4690" r:id="rId7"/>
      </mc:Fallback>
    </mc:AlternateContent>
    <mc:AlternateContent xmlns:mc="http://schemas.openxmlformats.org/markup-compatibility/2006">
      <mc:Choice Requires="x14">
        <oleObject progId="Equation.3" shapeId="114691"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4691" r:id="rId9"/>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P644"/>
  <sheetViews>
    <sheetView tabSelected="1" zoomScale="130" zoomScaleNormal="130" workbookViewId="0">
      <selection activeCell="G14" sqref="G14"/>
    </sheetView>
  </sheetViews>
  <sheetFormatPr defaultColWidth="0" defaultRowHeight="12.75" zeroHeight="1" x14ac:dyDescent="0.2"/>
  <cols>
    <col min="1" max="1" width="2.42578125" style="40" customWidth="1"/>
    <col min="2" max="2" width="11" style="40" bestFit="1" customWidth="1"/>
    <col min="3" max="3" width="41.85546875" style="40" customWidth="1"/>
    <col min="4" max="4" width="12.85546875" style="40" bestFit="1" customWidth="1"/>
    <col min="5" max="5" width="10.28515625" style="40" bestFit="1" customWidth="1"/>
    <col min="6" max="6" width="2" style="40" customWidth="1"/>
    <col min="7" max="7" width="35.85546875" style="40" bestFit="1" customWidth="1"/>
    <col min="8" max="8" width="8.140625" style="40" bestFit="1" customWidth="1"/>
    <col min="9" max="9" width="14.140625" style="40" bestFit="1" customWidth="1"/>
    <col min="10" max="10" width="9.140625" style="40" customWidth="1"/>
    <col min="11" max="42" width="0" style="186" hidden="1" customWidth="1"/>
    <col min="43" max="16384" width="9.140625" style="40" hidden="1"/>
  </cols>
  <sheetData>
    <row r="1" spans="1:42" ht="6.75" customHeight="1" thickBot="1" x14ac:dyDescent="0.25">
      <c r="A1" s="190"/>
      <c r="B1" s="191"/>
      <c r="C1" s="191"/>
      <c r="D1" s="191"/>
      <c r="E1" s="191"/>
      <c r="F1" s="191"/>
      <c r="G1" s="191"/>
      <c r="H1" s="191"/>
      <c r="I1" s="191"/>
      <c r="J1" s="192"/>
    </row>
    <row r="2" spans="1:42" ht="16.5" thickBot="1" x14ac:dyDescent="0.3">
      <c r="A2" s="193"/>
      <c r="B2" s="41"/>
      <c r="C2" s="160" t="s">
        <v>55</v>
      </c>
      <c r="D2" s="130" t="s">
        <v>9</v>
      </c>
      <c r="E2" s="131" t="s">
        <v>12</v>
      </c>
      <c r="F2" s="146"/>
      <c r="G2" s="144" t="s">
        <v>65</v>
      </c>
      <c r="H2" s="132" t="s">
        <v>68</v>
      </c>
      <c r="I2" s="133" t="s">
        <v>54</v>
      </c>
      <c r="J2" s="194"/>
    </row>
    <row r="3" spans="1:42" ht="15" x14ac:dyDescent="0.2">
      <c r="A3" s="193"/>
      <c r="B3" s="41"/>
      <c r="C3" s="134" t="s">
        <v>5</v>
      </c>
      <c r="D3" s="235">
        <v>0.15</v>
      </c>
      <c r="E3" s="236">
        <v>0.79</v>
      </c>
      <c r="F3" s="146"/>
      <c r="G3" s="135" t="s">
        <v>66</v>
      </c>
      <c r="H3" s="241">
        <v>5</v>
      </c>
      <c r="I3" s="136" t="s">
        <v>69</v>
      </c>
      <c r="J3" s="194"/>
    </row>
    <row r="4" spans="1:42" ht="15.75" thickBot="1" x14ac:dyDescent="0.25">
      <c r="A4" s="193"/>
      <c r="B4" s="41"/>
      <c r="C4" s="137" t="s">
        <v>6</v>
      </c>
      <c r="D4" s="237">
        <v>0.28999999999999998</v>
      </c>
      <c r="E4" s="238">
        <v>0.15</v>
      </c>
      <c r="F4" s="146"/>
      <c r="G4" s="138" t="s">
        <v>67</v>
      </c>
      <c r="H4" s="243">
        <v>29</v>
      </c>
      <c r="I4" s="139" t="s">
        <v>70</v>
      </c>
      <c r="J4" s="194"/>
    </row>
    <row r="5" spans="1:42" ht="15.75" thickBot="1" x14ac:dyDescent="0.25">
      <c r="A5" s="193"/>
      <c r="B5" s="41"/>
      <c r="C5" s="140" t="s">
        <v>7</v>
      </c>
      <c r="D5" s="239">
        <v>0.56000000000000005</v>
      </c>
      <c r="E5" s="240">
        <v>0.06</v>
      </c>
      <c r="F5" s="146"/>
      <c r="G5" s="146"/>
      <c r="H5" s="146"/>
      <c r="I5" s="146"/>
      <c r="J5" s="194"/>
    </row>
    <row r="6" spans="1:42" ht="16.5" thickTop="1" thickBot="1" x14ac:dyDescent="0.25">
      <c r="A6" s="193"/>
      <c r="B6" s="41"/>
      <c r="C6" s="141" t="str">
        <f>IF($D$6=100%,IF($E$6=100%,"TOTAAL","LET OP TOTAAL WIJKT AF VAN 100%!!!"),"LET OP TOTAAL WIJKT AF VAN 100%!!!")</f>
        <v>TOTAAL</v>
      </c>
      <c r="D6" s="142">
        <f>SUM(D3:D5)</f>
        <v>1</v>
      </c>
      <c r="E6" s="143">
        <f>SUM(E3:E5)</f>
        <v>1</v>
      </c>
      <c r="F6" s="146"/>
      <c r="G6" s="41"/>
      <c r="H6" s="41"/>
      <c r="I6" s="146"/>
      <c r="J6" s="194"/>
    </row>
    <row r="7" spans="1:42" ht="15.75" thickBot="1" x14ac:dyDescent="0.25">
      <c r="A7" s="193"/>
      <c r="B7" s="41"/>
      <c r="C7" s="146"/>
      <c r="D7" s="146"/>
      <c r="E7" s="146"/>
      <c r="F7" s="146"/>
      <c r="G7" s="41"/>
      <c r="H7" s="41"/>
      <c r="I7" s="146"/>
      <c r="J7" s="194"/>
    </row>
    <row r="8" spans="1:42" s="41" customFormat="1" ht="15.75" hidden="1" thickBot="1" x14ac:dyDescent="0.25">
      <c r="A8" s="193"/>
      <c r="C8" s="146" t="s">
        <v>49</v>
      </c>
      <c r="D8" s="146">
        <f>$D$10*$D$14</f>
        <v>188</v>
      </c>
      <c r="E8" s="146" t="s">
        <v>4</v>
      </c>
      <c r="F8" s="146"/>
      <c r="I8" s="146"/>
      <c r="J8" s="194"/>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row>
    <row r="9" spans="1:42" s="41" customFormat="1" ht="16.5" thickBot="1" x14ac:dyDescent="0.3">
      <c r="A9" s="193"/>
      <c r="C9" s="144" t="s">
        <v>87</v>
      </c>
      <c r="D9" s="148" t="s">
        <v>59</v>
      </c>
      <c r="E9" s="145" t="s">
        <v>54</v>
      </c>
      <c r="F9" s="146"/>
      <c r="G9" s="144" t="s">
        <v>64</v>
      </c>
      <c r="H9" s="145" t="s">
        <v>59</v>
      </c>
      <c r="I9" s="146"/>
      <c r="J9" s="194"/>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row>
    <row r="10" spans="1:42" ht="15" x14ac:dyDescent="0.2">
      <c r="A10" s="193"/>
      <c r="B10" s="41"/>
      <c r="C10" s="149" t="s">
        <v>50</v>
      </c>
      <c r="D10" s="241">
        <v>23.5</v>
      </c>
      <c r="E10" s="150" t="s">
        <v>52</v>
      </c>
      <c r="F10" s="146"/>
      <c r="G10" s="135" t="s">
        <v>61</v>
      </c>
      <c r="H10" s="244">
        <v>30</v>
      </c>
      <c r="I10" s="146"/>
      <c r="J10" s="194"/>
    </row>
    <row r="11" spans="1:42" ht="15" x14ac:dyDescent="0.2">
      <c r="A11" s="193"/>
      <c r="B11" s="41"/>
      <c r="C11" s="151" t="s">
        <v>85</v>
      </c>
      <c r="D11" s="242">
        <v>1.3</v>
      </c>
      <c r="E11" s="152" t="s">
        <v>52</v>
      </c>
      <c r="F11" s="146"/>
      <c r="G11" s="147" t="s">
        <v>62</v>
      </c>
      <c r="H11" s="245">
        <v>13</v>
      </c>
      <c r="I11" s="146"/>
      <c r="J11" s="194"/>
    </row>
    <row r="12" spans="1:42" ht="15.75" thickBot="1" x14ac:dyDescent="0.25">
      <c r="A12" s="193"/>
      <c r="B12" s="41"/>
      <c r="C12" s="153" t="s">
        <v>84</v>
      </c>
      <c r="D12" s="242">
        <v>7.5</v>
      </c>
      <c r="E12" s="154" t="s">
        <v>52</v>
      </c>
      <c r="F12" s="146"/>
      <c r="G12" s="138" t="s">
        <v>58</v>
      </c>
      <c r="H12" s="246">
        <v>14865</v>
      </c>
      <c r="I12" s="146"/>
      <c r="J12" s="194"/>
    </row>
    <row r="13" spans="1:42" ht="15" x14ac:dyDescent="0.2">
      <c r="A13" s="193"/>
      <c r="B13" s="41"/>
      <c r="C13" s="155" t="s">
        <v>51</v>
      </c>
      <c r="D13" s="242">
        <v>18</v>
      </c>
      <c r="E13" s="156" t="s">
        <v>52</v>
      </c>
      <c r="F13" s="146"/>
      <c r="G13" s="146"/>
      <c r="H13" s="41"/>
      <c r="I13" s="41"/>
      <c r="J13" s="194"/>
    </row>
    <row r="14" spans="1:42" ht="15.75" thickBot="1" x14ac:dyDescent="0.25">
      <c r="A14" s="193"/>
      <c r="B14" s="41"/>
      <c r="C14" s="138" t="s">
        <v>40</v>
      </c>
      <c r="D14" s="243">
        <v>8</v>
      </c>
      <c r="E14" s="139" t="s">
        <v>53</v>
      </c>
      <c r="F14" s="146"/>
      <c r="G14" s="146"/>
      <c r="H14" s="242"/>
      <c r="I14" s="157" t="s">
        <v>100</v>
      </c>
      <c r="J14" s="194"/>
    </row>
    <row r="15" spans="1:42" x14ac:dyDescent="0.2">
      <c r="A15" s="193"/>
      <c r="B15" s="41"/>
      <c r="C15" s="41"/>
      <c r="D15" s="41"/>
      <c r="E15" s="41"/>
      <c r="F15" s="41"/>
      <c r="G15" s="41"/>
      <c r="H15" s="41"/>
      <c r="I15" s="41"/>
      <c r="J15" s="194"/>
    </row>
    <row r="16" spans="1:42" x14ac:dyDescent="0.2">
      <c r="A16" s="193"/>
      <c r="B16" s="41"/>
      <c r="C16" s="41"/>
      <c r="D16" s="41"/>
      <c r="E16" s="41"/>
      <c r="F16" s="41"/>
      <c r="G16" s="41"/>
      <c r="H16" s="41"/>
      <c r="I16" s="41"/>
      <c r="J16" s="194"/>
    </row>
    <row r="17" spans="1:10" x14ac:dyDescent="0.2">
      <c r="A17" s="193"/>
      <c r="B17" s="41"/>
      <c r="C17" s="41"/>
      <c r="D17" s="41"/>
      <c r="E17" s="41"/>
      <c r="F17" s="41"/>
      <c r="G17" s="41"/>
      <c r="H17" s="41"/>
      <c r="I17" s="41"/>
      <c r="J17" s="194"/>
    </row>
    <row r="18" spans="1:10" x14ac:dyDescent="0.2">
      <c r="A18" s="193"/>
      <c r="B18" s="41"/>
      <c r="C18" s="41"/>
      <c r="D18" s="41"/>
      <c r="E18" s="41"/>
      <c r="F18" s="41"/>
      <c r="G18" s="41"/>
      <c r="H18" s="41"/>
      <c r="I18" s="41"/>
      <c r="J18" s="194"/>
    </row>
    <row r="19" spans="1:10" x14ac:dyDescent="0.2">
      <c r="A19" s="193"/>
      <c r="B19" s="41"/>
      <c r="C19" s="41"/>
      <c r="D19" s="41"/>
      <c r="E19" s="41"/>
      <c r="F19" s="41"/>
      <c r="G19" s="41"/>
      <c r="H19" s="41"/>
      <c r="I19" s="41"/>
      <c r="J19" s="194"/>
    </row>
    <row r="20" spans="1:10" x14ac:dyDescent="0.2">
      <c r="A20" s="193"/>
      <c r="B20" s="41"/>
      <c r="C20" s="41"/>
      <c r="D20" s="41"/>
      <c r="E20" s="41"/>
      <c r="F20" s="41"/>
      <c r="G20" s="41"/>
      <c r="H20" s="41"/>
      <c r="I20" s="41"/>
      <c r="J20" s="194"/>
    </row>
    <row r="21" spans="1:10" x14ac:dyDescent="0.2">
      <c r="A21" s="193"/>
      <c r="B21" s="41"/>
      <c r="C21" s="41"/>
      <c r="D21" s="41"/>
      <c r="E21" s="41"/>
      <c r="F21" s="41"/>
      <c r="G21" s="41"/>
      <c r="H21" s="41"/>
      <c r="I21" s="41"/>
      <c r="J21" s="194"/>
    </row>
    <row r="22" spans="1:10" x14ac:dyDescent="0.2">
      <c r="A22" s="193"/>
      <c r="B22" s="41"/>
      <c r="C22" s="41"/>
      <c r="D22" s="41"/>
      <c r="E22" s="41"/>
      <c r="F22" s="41"/>
      <c r="G22" s="41"/>
      <c r="H22" s="41"/>
      <c r="I22" s="41"/>
      <c r="J22" s="194"/>
    </row>
    <row r="23" spans="1:10" x14ac:dyDescent="0.2">
      <c r="A23" s="193"/>
      <c r="B23" s="41"/>
      <c r="C23" s="41"/>
      <c r="D23" s="41"/>
      <c r="E23" s="41"/>
      <c r="F23" s="41"/>
      <c r="G23" s="41"/>
      <c r="H23" s="41"/>
      <c r="I23" s="41"/>
      <c r="J23" s="194"/>
    </row>
    <row r="24" spans="1:10" x14ac:dyDescent="0.2">
      <c r="A24" s="193"/>
      <c r="B24" s="41"/>
      <c r="C24" s="41"/>
      <c r="D24" s="41"/>
      <c r="E24" s="41"/>
      <c r="F24" s="41"/>
      <c r="G24" s="41"/>
      <c r="H24" s="41"/>
      <c r="I24" s="41"/>
      <c r="J24" s="194"/>
    </row>
    <row r="25" spans="1:10" x14ac:dyDescent="0.2">
      <c r="A25" s="193"/>
      <c r="B25" s="41"/>
      <c r="C25" s="41"/>
      <c r="D25" s="41"/>
      <c r="E25" s="41"/>
      <c r="F25" s="41"/>
      <c r="G25" s="41"/>
      <c r="H25" s="41"/>
      <c r="I25" s="41"/>
      <c r="J25" s="194"/>
    </row>
    <row r="26" spans="1:10" x14ac:dyDescent="0.2">
      <c r="A26" s="193"/>
      <c r="B26" s="41"/>
      <c r="C26" s="41"/>
      <c r="D26" s="41"/>
      <c r="E26" s="41"/>
      <c r="F26" s="41"/>
      <c r="G26" s="41"/>
      <c r="H26" s="41"/>
      <c r="I26" s="41"/>
      <c r="J26" s="194"/>
    </row>
    <row r="27" spans="1:10" x14ac:dyDescent="0.2">
      <c r="A27" s="193"/>
      <c r="B27" s="41"/>
      <c r="C27" s="41"/>
      <c r="D27" s="41"/>
      <c r="E27" s="41"/>
      <c r="F27" s="41"/>
      <c r="G27" s="41"/>
      <c r="H27" s="41"/>
      <c r="I27" s="41"/>
      <c r="J27" s="194"/>
    </row>
    <row r="28" spans="1:10" x14ac:dyDescent="0.2">
      <c r="A28" s="193"/>
      <c r="B28" s="41"/>
      <c r="C28" s="41"/>
      <c r="D28" s="41"/>
      <c r="E28" s="41"/>
      <c r="F28" s="41"/>
      <c r="G28" s="41"/>
      <c r="H28" s="41"/>
      <c r="I28" s="41"/>
      <c r="J28" s="194"/>
    </row>
    <row r="29" spans="1:10" x14ac:dyDescent="0.2">
      <c r="A29" s="193"/>
      <c r="B29" s="41"/>
      <c r="C29" s="41"/>
      <c r="D29" s="41"/>
      <c r="E29" s="41"/>
      <c r="F29" s="41"/>
      <c r="G29" s="41"/>
      <c r="H29" s="41"/>
      <c r="I29" s="41"/>
      <c r="J29" s="194"/>
    </row>
    <row r="30" spans="1:10" x14ac:dyDescent="0.2">
      <c r="A30" s="193"/>
      <c r="B30" s="41"/>
      <c r="C30" s="41"/>
      <c r="D30" s="41"/>
      <c r="E30" s="41"/>
      <c r="F30" s="41"/>
      <c r="G30" s="41"/>
      <c r="H30" s="41"/>
      <c r="I30" s="41"/>
      <c r="J30" s="194"/>
    </row>
    <row r="31" spans="1:10" x14ac:dyDescent="0.2">
      <c r="A31" s="193"/>
      <c r="B31" s="41"/>
      <c r="C31" s="41"/>
      <c r="D31" s="41"/>
      <c r="E31" s="41"/>
      <c r="F31" s="41"/>
      <c r="G31" s="41"/>
      <c r="H31" s="41"/>
      <c r="I31" s="41"/>
      <c r="J31" s="194"/>
    </row>
    <row r="32" spans="1:10" x14ac:dyDescent="0.2">
      <c r="A32" s="193"/>
      <c r="B32" s="41"/>
      <c r="C32" s="41"/>
      <c r="D32" s="41"/>
      <c r="E32" s="41"/>
      <c r="F32" s="41"/>
      <c r="G32" s="41"/>
      <c r="H32" s="41"/>
      <c r="I32" s="41"/>
      <c r="J32" s="194"/>
    </row>
    <row r="33" spans="1:10" ht="13.5" hidden="1" thickBot="1" x14ac:dyDescent="0.25">
      <c r="A33" s="195"/>
      <c r="B33" s="196"/>
      <c r="C33" s="196"/>
      <c r="D33" s="196"/>
      <c r="E33" s="196"/>
      <c r="F33" s="196"/>
      <c r="G33" s="196"/>
      <c r="H33" s="196"/>
      <c r="I33" s="196"/>
      <c r="J33" s="197"/>
    </row>
    <row r="34" spans="1:10" s="186" customFormat="1" hidden="1" x14ac:dyDescent="0.2"/>
    <row r="35" spans="1:10" s="186" customFormat="1" hidden="1" x14ac:dyDescent="0.2"/>
    <row r="36" spans="1:10" s="186" customFormat="1" hidden="1" x14ac:dyDescent="0.2"/>
    <row r="37" spans="1:10" s="186" customFormat="1" hidden="1" x14ac:dyDescent="0.2"/>
    <row r="38" spans="1:10" s="186" customFormat="1" hidden="1" x14ac:dyDescent="0.2"/>
    <row r="39" spans="1:10" s="186" customFormat="1" hidden="1" x14ac:dyDescent="0.2"/>
    <row r="40" spans="1:10" s="186" customFormat="1" hidden="1" x14ac:dyDescent="0.2"/>
    <row r="41" spans="1:10" s="186" customFormat="1" hidden="1" x14ac:dyDescent="0.2"/>
    <row r="42" spans="1:10" s="186" customFormat="1" hidden="1" x14ac:dyDescent="0.2"/>
    <row r="43" spans="1:10" s="186" customFormat="1" hidden="1" x14ac:dyDescent="0.2"/>
    <row r="44" spans="1:10" s="186" customFormat="1" hidden="1" x14ac:dyDescent="0.2"/>
    <row r="45" spans="1:10" s="186" customFormat="1" hidden="1" x14ac:dyDescent="0.2"/>
    <row r="46" spans="1:10" s="186" customFormat="1" hidden="1" x14ac:dyDescent="0.2"/>
    <row r="47" spans="1:10" s="186" customFormat="1" hidden="1" x14ac:dyDescent="0.2"/>
    <row r="48" spans="1:10" s="186" customFormat="1" hidden="1" x14ac:dyDescent="0.2"/>
    <row r="49" spans="1:2" s="186" customFormat="1" hidden="1" x14ac:dyDescent="0.2">
      <c r="A49" s="188"/>
    </row>
    <row r="50" spans="1:2" s="186" customFormat="1" hidden="1" x14ac:dyDescent="0.2">
      <c r="B50" s="188"/>
    </row>
    <row r="51" spans="1:2" s="186" customFormat="1" hidden="1" x14ac:dyDescent="0.2">
      <c r="B51" s="188"/>
    </row>
    <row r="52" spans="1:2" s="186" customFormat="1" hidden="1" x14ac:dyDescent="0.2">
      <c r="B52" s="188"/>
    </row>
    <row r="53" spans="1:2" s="186" customFormat="1" hidden="1" x14ac:dyDescent="0.2">
      <c r="B53" s="189"/>
    </row>
    <row r="54" spans="1:2" s="186" customFormat="1" hidden="1" x14ac:dyDescent="0.2"/>
    <row r="55" spans="1:2" s="186" customFormat="1" hidden="1" x14ac:dyDescent="0.2"/>
    <row r="56" spans="1:2" s="186" customFormat="1" hidden="1" x14ac:dyDescent="0.2"/>
    <row r="57" spans="1:2" s="186" customFormat="1" hidden="1" x14ac:dyDescent="0.2"/>
    <row r="58" spans="1:2" s="186" customFormat="1" hidden="1" x14ac:dyDescent="0.2"/>
    <row r="59" spans="1:2" s="186" customFormat="1" hidden="1" x14ac:dyDescent="0.2"/>
    <row r="60" spans="1:2" s="186" customFormat="1" hidden="1" x14ac:dyDescent="0.2"/>
    <row r="61" spans="1:2" s="186" customFormat="1" hidden="1" x14ac:dyDescent="0.2"/>
    <row r="62" spans="1:2" s="186" customFormat="1" hidden="1" x14ac:dyDescent="0.2"/>
    <row r="63" spans="1:2" s="186" customFormat="1" hidden="1" x14ac:dyDescent="0.2"/>
    <row r="64" spans="1:2" s="186" customFormat="1" hidden="1" x14ac:dyDescent="0.2"/>
    <row r="65" s="186" customFormat="1" hidden="1" x14ac:dyDescent="0.2"/>
    <row r="66" s="186" customFormat="1" hidden="1" x14ac:dyDescent="0.2"/>
    <row r="67" s="186" customFormat="1" hidden="1" x14ac:dyDescent="0.2"/>
    <row r="68" s="186" customFormat="1" hidden="1" x14ac:dyDescent="0.2"/>
    <row r="69" s="186" customFormat="1" hidden="1" x14ac:dyDescent="0.2"/>
    <row r="70" s="186" customFormat="1" hidden="1" x14ac:dyDescent="0.2"/>
    <row r="71" s="186" customFormat="1" hidden="1" x14ac:dyDescent="0.2"/>
    <row r="72" s="186" customFormat="1" hidden="1" x14ac:dyDescent="0.2"/>
    <row r="73" s="186" customFormat="1" hidden="1" x14ac:dyDescent="0.2"/>
    <row r="74" s="186" customFormat="1" hidden="1" x14ac:dyDescent="0.2"/>
    <row r="75" s="186" customFormat="1" hidden="1" x14ac:dyDescent="0.2"/>
    <row r="76" s="186" customFormat="1" hidden="1" x14ac:dyDescent="0.2"/>
    <row r="77" s="186" customFormat="1" hidden="1" x14ac:dyDescent="0.2"/>
    <row r="78" s="186" customFormat="1" hidden="1" x14ac:dyDescent="0.2"/>
    <row r="79" s="186" customFormat="1" hidden="1" x14ac:dyDescent="0.2"/>
    <row r="80" s="186" customFormat="1" hidden="1" x14ac:dyDescent="0.2"/>
    <row r="81" s="186" customFormat="1" hidden="1" x14ac:dyDescent="0.2"/>
    <row r="82" s="186" customFormat="1" hidden="1" x14ac:dyDescent="0.2"/>
    <row r="83" s="186" customFormat="1" hidden="1" x14ac:dyDescent="0.2"/>
    <row r="84" s="186" customFormat="1" hidden="1" x14ac:dyDescent="0.2"/>
    <row r="85" s="186" customFormat="1" hidden="1" x14ac:dyDescent="0.2"/>
    <row r="86" s="186" customFormat="1" hidden="1" x14ac:dyDescent="0.2"/>
    <row r="87" s="186" customFormat="1" hidden="1" x14ac:dyDescent="0.2"/>
    <row r="88" s="186" customFormat="1" hidden="1" x14ac:dyDescent="0.2"/>
    <row r="89" s="186" customFormat="1" hidden="1" x14ac:dyDescent="0.2"/>
    <row r="90" s="186" customFormat="1" hidden="1" x14ac:dyDescent="0.2"/>
    <row r="91" s="186" customFormat="1" hidden="1" x14ac:dyDescent="0.2"/>
    <row r="92" s="186" customFormat="1" hidden="1" x14ac:dyDescent="0.2"/>
    <row r="93" s="186" customFormat="1" hidden="1" x14ac:dyDescent="0.2"/>
    <row r="94" s="186" customFormat="1" hidden="1" x14ac:dyDescent="0.2"/>
    <row r="95" s="186" customFormat="1" hidden="1" x14ac:dyDescent="0.2"/>
    <row r="96" s="186" customFormat="1" hidden="1" x14ac:dyDescent="0.2"/>
    <row r="97" s="186" customFormat="1" hidden="1" x14ac:dyDescent="0.2"/>
    <row r="98" s="186" customFormat="1" hidden="1" x14ac:dyDescent="0.2"/>
    <row r="99" s="186" customFormat="1" hidden="1" x14ac:dyDescent="0.2"/>
    <row r="100" s="186" customFormat="1" hidden="1" x14ac:dyDescent="0.2"/>
    <row r="101" s="186" customFormat="1" hidden="1" x14ac:dyDescent="0.2"/>
    <row r="102" s="186" customFormat="1" hidden="1" x14ac:dyDescent="0.2"/>
    <row r="103" s="186" customFormat="1" hidden="1" x14ac:dyDescent="0.2"/>
    <row r="104" s="186" customFormat="1" hidden="1" x14ac:dyDescent="0.2"/>
    <row r="105" s="186" customFormat="1" hidden="1" x14ac:dyDescent="0.2"/>
    <row r="106" s="186" customFormat="1" hidden="1" x14ac:dyDescent="0.2"/>
    <row r="107" s="186" customFormat="1" hidden="1" x14ac:dyDescent="0.2"/>
    <row r="108" s="186" customFormat="1" hidden="1" x14ac:dyDescent="0.2"/>
    <row r="109" s="186" customFormat="1" hidden="1" x14ac:dyDescent="0.2"/>
    <row r="110" s="186" customFormat="1" hidden="1" x14ac:dyDescent="0.2"/>
    <row r="111" s="186" customFormat="1" hidden="1" x14ac:dyDescent="0.2"/>
    <row r="112" s="186" customFormat="1" hidden="1" x14ac:dyDescent="0.2"/>
    <row r="113" s="186" customFormat="1" hidden="1" x14ac:dyDescent="0.2"/>
    <row r="114" s="186" customFormat="1" hidden="1" x14ac:dyDescent="0.2"/>
    <row r="115" s="186" customFormat="1" hidden="1" x14ac:dyDescent="0.2"/>
    <row r="116" s="186" customFormat="1" hidden="1" x14ac:dyDescent="0.2"/>
    <row r="117" s="186" customFormat="1" hidden="1" x14ac:dyDescent="0.2"/>
    <row r="118" s="186" customFormat="1" hidden="1" x14ac:dyDescent="0.2"/>
    <row r="119" s="186" customFormat="1" hidden="1" x14ac:dyDescent="0.2"/>
    <row r="120" s="186" customFormat="1" hidden="1" x14ac:dyDescent="0.2"/>
    <row r="121" s="186" customFormat="1" hidden="1" x14ac:dyDescent="0.2"/>
    <row r="122" s="186" customFormat="1" hidden="1" x14ac:dyDescent="0.2"/>
    <row r="123" s="186" customFormat="1" hidden="1" x14ac:dyDescent="0.2"/>
    <row r="124" s="186" customFormat="1" hidden="1" x14ac:dyDescent="0.2"/>
    <row r="125" s="186" customFormat="1" hidden="1" x14ac:dyDescent="0.2"/>
    <row r="126" s="186" customFormat="1" hidden="1" x14ac:dyDescent="0.2"/>
    <row r="127" s="186" customFormat="1" hidden="1" x14ac:dyDescent="0.2"/>
    <row r="128" s="186" customFormat="1" hidden="1" x14ac:dyDescent="0.2"/>
    <row r="129" s="186" customFormat="1" hidden="1" x14ac:dyDescent="0.2"/>
    <row r="130" s="186" customFormat="1" hidden="1" x14ac:dyDescent="0.2"/>
    <row r="131" s="186" customFormat="1" hidden="1" x14ac:dyDescent="0.2"/>
    <row r="132" s="186" customFormat="1" hidden="1" x14ac:dyDescent="0.2"/>
    <row r="133" s="186" customFormat="1" hidden="1" x14ac:dyDescent="0.2"/>
    <row r="134" s="186" customFormat="1" hidden="1" x14ac:dyDescent="0.2"/>
    <row r="135" s="186" customFormat="1" hidden="1" x14ac:dyDescent="0.2"/>
    <row r="136" s="186" customFormat="1" hidden="1" x14ac:dyDescent="0.2"/>
    <row r="137" s="186" customFormat="1" hidden="1" x14ac:dyDescent="0.2"/>
    <row r="138" s="186" customFormat="1" hidden="1" x14ac:dyDescent="0.2"/>
    <row r="139" s="186" customFormat="1" hidden="1" x14ac:dyDescent="0.2"/>
    <row r="140" s="186" customFormat="1" hidden="1" x14ac:dyDescent="0.2"/>
    <row r="141" s="186" customFormat="1" hidden="1" x14ac:dyDescent="0.2"/>
    <row r="142" s="186" customFormat="1" hidden="1" x14ac:dyDescent="0.2"/>
    <row r="143" s="186" customFormat="1" hidden="1" x14ac:dyDescent="0.2"/>
    <row r="144" s="186" customFormat="1" hidden="1" x14ac:dyDescent="0.2"/>
    <row r="145" s="186" customFormat="1" hidden="1" x14ac:dyDescent="0.2"/>
    <row r="146" s="186" customFormat="1" hidden="1" x14ac:dyDescent="0.2"/>
    <row r="147" s="186" customFormat="1" hidden="1" x14ac:dyDescent="0.2"/>
    <row r="148" s="186" customFormat="1" hidden="1" x14ac:dyDescent="0.2"/>
    <row r="149" s="186" customFormat="1" hidden="1" x14ac:dyDescent="0.2"/>
    <row r="150" s="186" customFormat="1" hidden="1" x14ac:dyDescent="0.2"/>
    <row r="151" s="186" customFormat="1" hidden="1" x14ac:dyDescent="0.2"/>
    <row r="152" s="186" customFormat="1" hidden="1" x14ac:dyDescent="0.2"/>
    <row r="153" s="186" customFormat="1" hidden="1" x14ac:dyDescent="0.2"/>
    <row r="154" s="186" customFormat="1" hidden="1" x14ac:dyDescent="0.2"/>
    <row r="155" s="186" customFormat="1" hidden="1" x14ac:dyDescent="0.2"/>
    <row r="156" s="186" customFormat="1" hidden="1" x14ac:dyDescent="0.2"/>
    <row r="157" s="186" customFormat="1" hidden="1" x14ac:dyDescent="0.2"/>
    <row r="158" s="186" customFormat="1" hidden="1" x14ac:dyDescent="0.2"/>
    <row r="159" s="186" customFormat="1" hidden="1" x14ac:dyDescent="0.2"/>
    <row r="160" s="186" customFormat="1" hidden="1" x14ac:dyDescent="0.2"/>
    <row r="161" s="186" customFormat="1" hidden="1" x14ac:dyDescent="0.2"/>
    <row r="162" s="186" customFormat="1" hidden="1" x14ac:dyDescent="0.2"/>
    <row r="163" s="186" customFormat="1" hidden="1" x14ac:dyDescent="0.2"/>
    <row r="164" s="186" customFormat="1" hidden="1" x14ac:dyDescent="0.2"/>
    <row r="165" s="186" customFormat="1" hidden="1" x14ac:dyDescent="0.2"/>
    <row r="166" s="186" customFormat="1" hidden="1" x14ac:dyDescent="0.2"/>
    <row r="167" s="186" customFormat="1" hidden="1" x14ac:dyDescent="0.2"/>
    <row r="168" s="186" customFormat="1" hidden="1" x14ac:dyDescent="0.2"/>
    <row r="169" s="186" customFormat="1" hidden="1" x14ac:dyDescent="0.2"/>
    <row r="170" s="186" customFormat="1" hidden="1" x14ac:dyDescent="0.2"/>
    <row r="171" s="186" customFormat="1" hidden="1" x14ac:dyDescent="0.2"/>
    <row r="172" s="186" customFormat="1" hidden="1" x14ac:dyDescent="0.2"/>
    <row r="173" s="186" customFormat="1" hidden="1" x14ac:dyDescent="0.2"/>
    <row r="174" s="186" customFormat="1" hidden="1" x14ac:dyDescent="0.2"/>
    <row r="175" s="186" customFormat="1" hidden="1" x14ac:dyDescent="0.2"/>
    <row r="176" s="186" customFormat="1" hidden="1" x14ac:dyDescent="0.2"/>
    <row r="177" s="186" customFormat="1" hidden="1" x14ac:dyDescent="0.2"/>
    <row r="178" s="186" customFormat="1" hidden="1" x14ac:dyDescent="0.2"/>
    <row r="179" s="186" customFormat="1" hidden="1" x14ac:dyDescent="0.2"/>
    <row r="180" s="186" customFormat="1" hidden="1" x14ac:dyDescent="0.2"/>
    <row r="181" s="186" customFormat="1" hidden="1" x14ac:dyDescent="0.2"/>
    <row r="182" s="186" customFormat="1" hidden="1" x14ac:dyDescent="0.2"/>
    <row r="183" s="186" customFormat="1" hidden="1" x14ac:dyDescent="0.2"/>
    <row r="184" s="186" customFormat="1" hidden="1" x14ac:dyDescent="0.2"/>
    <row r="185" s="186" customFormat="1" hidden="1" x14ac:dyDescent="0.2"/>
    <row r="186" s="186" customFormat="1" hidden="1" x14ac:dyDescent="0.2"/>
    <row r="187" s="186" customFormat="1" hidden="1" x14ac:dyDescent="0.2"/>
    <row r="188" s="186" customFormat="1" hidden="1" x14ac:dyDescent="0.2"/>
    <row r="189" s="186" customFormat="1" hidden="1" x14ac:dyDescent="0.2"/>
    <row r="190" s="186" customFormat="1" hidden="1" x14ac:dyDescent="0.2"/>
    <row r="191" s="186" customFormat="1" hidden="1" x14ac:dyDescent="0.2"/>
    <row r="192" s="186" customFormat="1" hidden="1" x14ac:dyDescent="0.2"/>
    <row r="193" s="186" customFormat="1" hidden="1" x14ac:dyDescent="0.2"/>
    <row r="194" s="186" customFormat="1" hidden="1" x14ac:dyDescent="0.2"/>
    <row r="195" s="186" customFormat="1" hidden="1" x14ac:dyDescent="0.2"/>
    <row r="196" s="186" customFormat="1" hidden="1" x14ac:dyDescent="0.2"/>
    <row r="197" s="186" customFormat="1" hidden="1" x14ac:dyDescent="0.2"/>
    <row r="198" s="186" customFormat="1" hidden="1" x14ac:dyDescent="0.2"/>
    <row r="199" s="186" customFormat="1" hidden="1" x14ac:dyDescent="0.2"/>
    <row r="200" s="186" customFormat="1" hidden="1" x14ac:dyDescent="0.2"/>
    <row r="201" s="186" customFormat="1" hidden="1" x14ac:dyDescent="0.2"/>
    <row r="202" s="186" customFormat="1" hidden="1" x14ac:dyDescent="0.2"/>
    <row r="203" s="186" customFormat="1" hidden="1" x14ac:dyDescent="0.2"/>
    <row r="204" s="186" customFormat="1" hidden="1" x14ac:dyDescent="0.2"/>
    <row r="205" s="186" customFormat="1" hidden="1" x14ac:dyDescent="0.2"/>
    <row r="206" s="186" customFormat="1" hidden="1" x14ac:dyDescent="0.2"/>
    <row r="207" s="186" customFormat="1" hidden="1" x14ac:dyDescent="0.2"/>
    <row r="208" s="186" customFormat="1" hidden="1" x14ac:dyDescent="0.2"/>
    <row r="209" s="186" customFormat="1" hidden="1" x14ac:dyDescent="0.2"/>
    <row r="210" s="186" customFormat="1" hidden="1" x14ac:dyDescent="0.2"/>
    <row r="211" s="186" customFormat="1" hidden="1" x14ac:dyDescent="0.2"/>
    <row r="212" s="186" customFormat="1" hidden="1" x14ac:dyDescent="0.2"/>
    <row r="213" s="186" customFormat="1" hidden="1" x14ac:dyDescent="0.2"/>
    <row r="214" s="186" customFormat="1" hidden="1" x14ac:dyDescent="0.2"/>
    <row r="215" s="186" customFormat="1" hidden="1" x14ac:dyDescent="0.2"/>
    <row r="216" s="186" customFormat="1" hidden="1" x14ac:dyDescent="0.2"/>
    <row r="217" s="186" customFormat="1" hidden="1" x14ac:dyDescent="0.2"/>
    <row r="218" s="186" customFormat="1" hidden="1" x14ac:dyDescent="0.2"/>
    <row r="219" s="186" customFormat="1" hidden="1" x14ac:dyDescent="0.2"/>
    <row r="220" s="186" customFormat="1" hidden="1" x14ac:dyDescent="0.2"/>
    <row r="221" s="186" customFormat="1" hidden="1" x14ac:dyDescent="0.2"/>
    <row r="222" s="186" customFormat="1" hidden="1" x14ac:dyDescent="0.2"/>
    <row r="223" s="186" customFormat="1" hidden="1" x14ac:dyDescent="0.2"/>
    <row r="224" s="186" customFormat="1" hidden="1" x14ac:dyDescent="0.2"/>
    <row r="225" s="186" customFormat="1" hidden="1" x14ac:dyDescent="0.2"/>
    <row r="226" s="186" customFormat="1" hidden="1" x14ac:dyDescent="0.2"/>
    <row r="227" s="186" customFormat="1" hidden="1" x14ac:dyDescent="0.2"/>
    <row r="228" s="186" customFormat="1" hidden="1" x14ac:dyDescent="0.2"/>
    <row r="229" s="186" customFormat="1" hidden="1" x14ac:dyDescent="0.2"/>
    <row r="230" s="186" customFormat="1" hidden="1" x14ac:dyDescent="0.2"/>
    <row r="231" s="186" customFormat="1" hidden="1" x14ac:dyDescent="0.2"/>
    <row r="232" s="186" customFormat="1" hidden="1" x14ac:dyDescent="0.2"/>
    <row r="233" s="186" customFormat="1" hidden="1" x14ac:dyDescent="0.2"/>
    <row r="234" s="186" customFormat="1" hidden="1" x14ac:dyDescent="0.2"/>
    <row r="235" s="186" customFormat="1" hidden="1" x14ac:dyDescent="0.2"/>
    <row r="236" s="186" customFormat="1" hidden="1" x14ac:dyDescent="0.2"/>
    <row r="237" s="186" customFormat="1" hidden="1" x14ac:dyDescent="0.2"/>
    <row r="238" s="186" customFormat="1" hidden="1" x14ac:dyDescent="0.2"/>
    <row r="239" s="186" customFormat="1" hidden="1" x14ac:dyDescent="0.2"/>
    <row r="240" s="186" customFormat="1" hidden="1" x14ac:dyDescent="0.2"/>
    <row r="241" s="186" customFormat="1" hidden="1" x14ac:dyDescent="0.2"/>
    <row r="242" s="186" customFormat="1" hidden="1" x14ac:dyDescent="0.2"/>
    <row r="243" s="186" customFormat="1" hidden="1" x14ac:dyDescent="0.2"/>
    <row r="244" s="186" customFormat="1" hidden="1" x14ac:dyDescent="0.2"/>
    <row r="245" s="186" customFormat="1" hidden="1" x14ac:dyDescent="0.2"/>
    <row r="246" s="186" customFormat="1" hidden="1" x14ac:dyDescent="0.2"/>
    <row r="247" s="186" customFormat="1" hidden="1" x14ac:dyDescent="0.2"/>
    <row r="248" s="186" customFormat="1" hidden="1" x14ac:dyDescent="0.2"/>
    <row r="249" s="186" customFormat="1" hidden="1" x14ac:dyDescent="0.2"/>
    <row r="250" s="186" customFormat="1" hidden="1" x14ac:dyDescent="0.2"/>
    <row r="251" s="186" customFormat="1" hidden="1" x14ac:dyDescent="0.2"/>
    <row r="252" s="186" customFormat="1" hidden="1" x14ac:dyDescent="0.2"/>
    <row r="253" s="186" customFormat="1" hidden="1" x14ac:dyDescent="0.2"/>
    <row r="254" s="186" customFormat="1" hidden="1" x14ac:dyDescent="0.2"/>
    <row r="255" s="186" customFormat="1" hidden="1" x14ac:dyDescent="0.2"/>
    <row r="256" s="186" customFormat="1" hidden="1" x14ac:dyDescent="0.2"/>
    <row r="257" s="186" customFormat="1" hidden="1" x14ac:dyDescent="0.2"/>
    <row r="258" s="186" customFormat="1" hidden="1" x14ac:dyDescent="0.2"/>
    <row r="259" s="186" customFormat="1" hidden="1" x14ac:dyDescent="0.2"/>
    <row r="260" s="186" customFormat="1" hidden="1" x14ac:dyDescent="0.2"/>
    <row r="261" s="186" customFormat="1" hidden="1" x14ac:dyDescent="0.2"/>
    <row r="262" s="186" customFormat="1" hidden="1" x14ac:dyDescent="0.2"/>
    <row r="263" s="186" customFormat="1" hidden="1" x14ac:dyDescent="0.2"/>
    <row r="264" s="186" customFormat="1" hidden="1" x14ac:dyDescent="0.2"/>
    <row r="265" s="186" customFormat="1" hidden="1" x14ac:dyDescent="0.2"/>
    <row r="266" s="186" customFormat="1" hidden="1" x14ac:dyDescent="0.2"/>
    <row r="267" s="186" customFormat="1" hidden="1" x14ac:dyDescent="0.2"/>
    <row r="268" s="186" customFormat="1" hidden="1" x14ac:dyDescent="0.2"/>
    <row r="269" s="186" customFormat="1" hidden="1" x14ac:dyDescent="0.2"/>
    <row r="270" s="186" customFormat="1" hidden="1" x14ac:dyDescent="0.2"/>
    <row r="271" s="186" customFormat="1" hidden="1" x14ac:dyDescent="0.2"/>
    <row r="272" s="186" customFormat="1" hidden="1" x14ac:dyDescent="0.2"/>
    <row r="273" s="186" customFormat="1" hidden="1" x14ac:dyDescent="0.2"/>
    <row r="274" s="186" customFormat="1" hidden="1" x14ac:dyDescent="0.2"/>
    <row r="275" s="186" customFormat="1" hidden="1" x14ac:dyDescent="0.2"/>
    <row r="276" s="186" customFormat="1" hidden="1" x14ac:dyDescent="0.2"/>
    <row r="277" s="186" customFormat="1" hidden="1" x14ac:dyDescent="0.2"/>
    <row r="278" s="186" customFormat="1" hidden="1" x14ac:dyDescent="0.2"/>
    <row r="279" s="186" customFormat="1" hidden="1" x14ac:dyDescent="0.2"/>
    <row r="280" s="186" customFormat="1" hidden="1" x14ac:dyDescent="0.2"/>
    <row r="281" s="186" customFormat="1" hidden="1" x14ac:dyDescent="0.2"/>
    <row r="282" s="186" customFormat="1" hidden="1" x14ac:dyDescent="0.2"/>
    <row r="283" s="186" customFormat="1" hidden="1" x14ac:dyDescent="0.2"/>
    <row r="284" s="186" customFormat="1" hidden="1" x14ac:dyDescent="0.2"/>
    <row r="285" s="186" customFormat="1" hidden="1" x14ac:dyDescent="0.2"/>
    <row r="286" s="186" customFormat="1" hidden="1" x14ac:dyDescent="0.2"/>
    <row r="287" s="186" customFormat="1" hidden="1" x14ac:dyDescent="0.2"/>
    <row r="288" s="186" customFormat="1" hidden="1" x14ac:dyDescent="0.2"/>
    <row r="289" s="186" customFormat="1" hidden="1" x14ac:dyDescent="0.2"/>
    <row r="290" s="186" customFormat="1" hidden="1" x14ac:dyDescent="0.2"/>
    <row r="291" s="186" customFormat="1" hidden="1" x14ac:dyDescent="0.2"/>
    <row r="292" s="186" customFormat="1" hidden="1" x14ac:dyDescent="0.2"/>
    <row r="293" s="186" customFormat="1" hidden="1" x14ac:dyDescent="0.2"/>
    <row r="294" s="186" customFormat="1" hidden="1" x14ac:dyDescent="0.2"/>
    <row r="295" s="186" customFormat="1" hidden="1" x14ac:dyDescent="0.2"/>
    <row r="296" s="186" customFormat="1" hidden="1" x14ac:dyDescent="0.2"/>
    <row r="297" s="186" customFormat="1" hidden="1" x14ac:dyDescent="0.2"/>
    <row r="298" s="186" customFormat="1" hidden="1" x14ac:dyDescent="0.2"/>
    <row r="299" s="186" customFormat="1" hidden="1" x14ac:dyDescent="0.2"/>
    <row r="300" s="186" customFormat="1" hidden="1" x14ac:dyDescent="0.2"/>
    <row r="301" s="186" customFormat="1" hidden="1" x14ac:dyDescent="0.2"/>
    <row r="302" s="186" customFormat="1" hidden="1" x14ac:dyDescent="0.2"/>
    <row r="303" s="186" customFormat="1" hidden="1" x14ac:dyDescent="0.2"/>
    <row r="304" s="186" customFormat="1" hidden="1" x14ac:dyDescent="0.2"/>
    <row r="305" s="186" customFormat="1" hidden="1" x14ac:dyDescent="0.2"/>
    <row r="306" s="186" customFormat="1" hidden="1" x14ac:dyDescent="0.2"/>
    <row r="307" s="186" customFormat="1" hidden="1" x14ac:dyDescent="0.2"/>
    <row r="308" s="186" customFormat="1" hidden="1" x14ac:dyDescent="0.2"/>
    <row r="309" s="186" customFormat="1" hidden="1" x14ac:dyDescent="0.2"/>
    <row r="310" s="186" customFormat="1" hidden="1" x14ac:dyDescent="0.2"/>
    <row r="311" s="186" customFormat="1" hidden="1" x14ac:dyDescent="0.2"/>
    <row r="312" s="186" customFormat="1" hidden="1" x14ac:dyDescent="0.2"/>
    <row r="313" s="186" customFormat="1" hidden="1" x14ac:dyDescent="0.2"/>
    <row r="314" s="186" customFormat="1" hidden="1" x14ac:dyDescent="0.2"/>
    <row r="315" s="186" customFormat="1" hidden="1" x14ac:dyDescent="0.2"/>
    <row r="316" s="186" customFormat="1" hidden="1" x14ac:dyDescent="0.2"/>
    <row r="317" s="186" customFormat="1" hidden="1" x14ac:dyDescent="0.2"/>
    <row r="318" s="186" customFormat="1" hidden="1" x14ac:dyDescent="0.2"/>
    <row r="319" s="186" customFormat="1" hidden="1" x14ac:dyDescent="0.2"/>
    <row r="320" s="186" customFormat="1" hidden="1" x14ac:dyDescent="0.2"/>
    <row r="321" s="186" customFormat="1" hidden="1" x14ac:dyDescent="0.2"/>
    <row r="322" s="186" customFormat="1" hidden="1" x14ac:dyDescent="0.2"/>
    <row r="323" s="186" customFormat="1" hidden="1" x14ac:dyDescent="0.2"/>
    <row r="324" s="186" customFormat="1" hidden="1" x14ac:dyDescent="0.2"/>
    <row r="325" s="186" customFormat="1" hidden="1" x14ac:dyDescent="0.2"/>
    <row r="326" s="186" customFormat="1" hidden="1" x14ac:dyDescent="0.2"/>
    <row r="327" s="186" customFormat="1" hidden="1" x14ac:dyDescent="0.2"/>
    <row r="328" s="186" customFormat="1" hidden="1" x14ac:dyDescent="0.2"/>
    <row r="329" s="186" customFormat="1" hidden="1" x14ac:dyDescent="0.2"/>
    <row r="330" s="186" customFormat="1" hidden="1" x14ac:dyDescent="0.2"/>
    <row r="331" s="186" customFormat="1" hidden="1" x14ac:dyDescent="0.2"/>
    <row r="332" s="186" customFormat="1" hidden="1" x14ac:dyDescent="0.2"/>
    <row r="333" s="186" customFormat="1" hidden="1" x14ac:dyDescent="0.2"/>
    <row r="334" s="186" customFormat="1" hidden="1" x14ac:dyDescent="0.2"/>
    <row r="335" s="186" customFormat="1" hidden="1" x14ac:dyDescent="0.2"/>
    <row r="336" s="186" customFormat="1" hidden="1" x14ac:dyDescent="0.2"/>
    <row r="337" s="186" customFormat="1" hidden="1" x14ac:dyDescent="0.2"/>
    <row r="338" s="186" customFormat="1" hidden="1" x14ac:dyDescent="0.2"/>
    <row r="339" s="186" customFormat="1" hidden="1" x14ac:dyDescent="0.2"/>
    <row r="340" s="186" customFormat="1" hidden="1" x14ac:dyDescent="0.2"/>
    <row r="341" s="186" customFormat="1" hidden="1" x14ac:dyDescent="0.2"/>
    <row r="342" s="186" customFormat="1" hidden="1" x14ac:dyDescent="0.2"/>
    <row r="343" s="186" customFormat="1" hidden="1" x14ac:dyDescent="0.2"/>
    <row r="344" s="186" customFormat="1" hidden="1" x14ac:dyDescent="0.2"/>
    <row r="345" s="186" customFormat="1" hidden="1" x14ac:dyDescent="0.2"/>
    <row r="346" s="186" customFormat="1" hidden="1" x14ac:dyDescent="0.2"/>
    <row r="347" s="186" customFormat="1" hidden="1" x14ac:dyDescent="0.2"/>
    <row r="348" s="186" customFormat="1" hidden="1" x14ac:dyDescent="0.2"/>
    <row r="349" s="186" customFormat="1" hidden="1" x14ac:dyDescent="0.2"/>
    <row r="350" s="186" customFormat="1" hidden="1" x14ac:dyDescent="0.2"/>
    <row r="351" s="186" customFormat="1" hidden="1" x14ac:dyDescent="0.2"/>
    <row r="352" s="186" customFormat="1" hidden="1" x14ac:dyDescent="0.2"/>
    <row r="353" s="186" customFormat="1" hidden="1" x14ac:dyDescent="0.2"/>
    <row r="354" s="186" customFormat="1" hidden="1" x14ac:dyDescent="0.2"/>
    <row r="355" s="186" customFormat="1" hidden="1" x14ac:dyDescent="0.2"/>
    <row r="356" s="186" customFormat="1" hidden="1" x14ac:dyDescent="0.2"/>
    <row r="357" s="186" customFormat="1" hidden="1" x14ac:dyDescent="0.2"/>
    <row r="358" s="186" customFormat="1" hidden="1" x14ac:dyDescent="0.2"/>
    <row r="359" s="186" customFormat="1" hidden="1" x14ac:dyDescent="0.2"/>
    <row r="360" s="186" customFormat="1" hidden="1" x14ac:dyDescent="0.2"/>
    <row r="361" s="186" customFormat="1" hidden="1" x14ac:dyDescent="0.2"/>
    <row r="362" s="186" customFormat="1" hidden="1" x14ac:dyDescent="0.2"/>
    <row r="363" s="186" customFormat="1" hidden="1" x14ac:dyDescent="0.2"/>
    <row r="364" s="186" customFormat="1" hidden="1" x14ac:dyDescent="0.2"/>
    <row r="365" s="186" customFormat="1" hidden="1" x14ac:dyDescent="0.2"/>
    <row r="366" s="186" customFormat="1" hidden="1" x14ac:dyDescent="0.2"/>
    <row r="367" s="186" customFormat="1" hidden="1" x14ac:dyDescent="0.2"/>
    <row r="368" s="186" customFormat="1" hidden="1" x14ac:dyDescent="0.2"/>
    <row r="369" s="186" customFormat="1" hidden="1" x14ac:dyDescent="0.2"/>
    <row r="370" s="186" customFormat="1" hidden="1" x14ac:dyDescent="0.2"/>
    <row r="371" s="186" customFormat="1" hidden="1" x14ac:dyDescent="0.2"/>
    <row r="372" s="186" customFormat="1" hidden="1" x14ac:dyDescent="0.2"/>
    <row r="373" s="186" customFormat="1" hidden="1" x14ac:dyDescent="0.2"/>
    <row r="374" s="186" customFormat="1" hidden="1" x14ac:dyDescent="0.2"/>
    <row r="375" s="186" customFormat="1" hidden="1" x14ac:dyDescent="0.2"/>
    <row r="376" s="186" customFormat="1" hidden="1" x14ac:dyDescent="0.2"/>
    <row r="377" s="186" customFormat="1" hidden="1" x14ac:dyDescent="0.2"/>
    <row r="378" s="186" customFormat="1" hidden="1" x14ac:dyDescent="0.2"/>
    <row r="379" s="186" customFormat="1" hidden="1" x14ac:dyDescent="0.2"/>
    <row r="380" s="186" customFormat="1" hidden="1" x14ac:dyDescent="0.2"/>
    <row r="381" s="186" customFormat="1" hidden="1" x14ac:dyDescent="0.2"/>
    <row r="382" s="186" customFormat="1" hidden="1" x14ac:dyDescent="0.2"/>
    <row r="383" s="186" customFormat="1" hidden="1" x14ac:dyDescent="0.2"/>
    <row r="384" s="186" customFormat="1" hidden="1" x14ac:dyDescent="0.2"/>
    <row r="385" s="186" customFormat="1" hidden="1" x14ac:dyDescent="0.2"/>
    <row r="386" s="186" customFormat="1" hidden="1" x14ac:dyDescent="0.2"/>
    <row r="387" s="186" customFormat="1" hidden="1" x14ac:dyDescent="0.2"/>
    <row r="388" s="186" customFormat="1" hidden="1" x14ac:dyDescent="0.2"/>
    <row r="389" s="186" customFormat="1" hidden="1" x14ac:dyDescent="0.2"/>
    <row r="390" s="186" customFormat="1" hidden="1" x14ac:dyDescent="0.2"/>
    <row r="391" s="186" customFormat="1" hidden="1" x14ac:dyDescent="0.2"/>
    <row r="392" s="186" customFormat="1" hidden="1" x14ac:dyDescent="0.2"/>
    <row r="393" s="186" customFormat="1" hidden="1" x14ac:dyDescent="0.2"/>
    <row r="394" s="186" customFormat="1" hidden="1" x14ac:dyDescent="0.2"/>
    <row r="395" s="186" customFormat="1" hidden="1" x14ac:dyDescent="0.2"/>
    <row r="396" s="186" customFormat="1" hidden="1" x14ac:dyDescent="0.2"/>
    <row r="397" s="186" customFormat="1" hidden="1" x14ac:dyDescent="0.2"/>
    <row r="398" s="186" customFormat="1" hidden="1" x14ac:dyDescent="0.2"/>
    <row r="399" s="186" customFormat="1" hidden="1" x14ac:dyDescent="0.2"/>
    <row r="400" s="186" customFormat="1" hidden="1" x14ac:dyDescent="0.2"/>
    <row r="401" s="186" customFormat="1" hidden="1" x14ac:dyDescent="0.2"/>
    <row r="402" s="186" customFormat="1" hidden="1" x14ac:dyDescent="0.2"/>
    <row r="403" s="186" customFormat="1" hidden="1" x14ac:dyDescent="0.2"/>
    <row r="404" s="186" customFormat="1" hidden="1" x14ac:dyDescent="0.2"/>
    <row r="405" s="186" customFormat="1" hidden="1" x14ac:dyDescent="0.2"/>
    <row r="406" s="186" customFormat="1" hidden="1" x14ac:dyDescent="0.2"/>
    <row r="407" s="186" customFormat="1" hidden="1" x14ac:dyDescent="0.2"/>
    <row r="408" s="186" customFormat="1" hidden="1" x14ac:dyDescent="0.2"/>
    <row r="409" s="186" customFormat="1" hidden="1" x14ac:dyDescent="0.2"/>
    <row r="410" s="186" customFormat="1" hidden="1" x14ac:dyDescent="0.2"/>
    <row r="411" s="186" customFormat="1" hidden="1" x14ac:dyDescent="0.2"/>
    <row r="412" s="186" customFormat="1" hidden="1" x14ac:dyDescent="0.2"/>
    <row r="413" s="186" customFormat="1" hidden="1" x14ac:dyDescent="0.2"/>
    <row r="414" s="186" customFormat="1" hidden="1" x14ac:dyDescent="0.2"/>
    <row r="415" s="186" customFormat="1" hidden="1" x14ac:dyDescent="0.2"/>
    <row r="416" s="186" customFormat="1" hidden="1" x14ac:dyDescent="0.2"/>
    <row r="417" s="186" customFormat="1" hidden="1" x14ac:dyDescent="0.2"/>
    <row r="418" s="186" customFormat="1" hidden="1" x14ac:dyDescent="0.2"/>
    <row r="419" s="186" customFormat="1" hidden="1" x14ac:dyDescent="0.2"/>
    <row r="420" s="186" customFormat="1" hidden="1" x14ac:dyDescent="0.2"/>
    <row r="421" s="186" customFormat="1" hidden="1" x14ac:dyDescent="0.2"/>
    <row r="422" s="186" customFormat="1" hidden="1" x14ac:dyDescent="0.2"/>
    <row r="423" s="186" customFormat="1" hidden="1" x14ac:dyDescent="0.2"/>
    <row r="424" s="186" customFormat="1" hidden="1" x14ac:dyDescent="0.2"/>
    <row r="425" s="186" customFormat="1" hidden="1" x14ac:dyDescent="0.2"/>
    <row r="426" s="186" customFormat="1" hidden="1" x14ac:dyDescent="0.2"/>
    <row r="427" s="186" customFormat="1" hidden="1" x14ac:dyDescent="0.2"/>
    <row r="428" s="186" customFormat="1" hidden="1" x14ac:dyDescent="0.2"/>
    <row r="429" s="186" customFormat="1" hidden="1" x14ac:dyDescent="0.2"/>
    <row r="430" s="186" customFormat="1" hidden="1" x14ac:dyDescent="0.2"/>
    <row r="431" s="186" customFormat="1" hidden="1" x14ac:dyDescent="0.2"/>
    <row r="432" s="186" customFormat="1" hidden="1" x14ac:dyDescent="0.2"/>
    <row r="433" s="186" customFormat="1" hidden="1" x14ac:dyDescent="0.2"/>
    <row r="434" s="186" customFormat="1" hidden="1" x14ac:dyDescent="0.2"/>
    <row r="435" s="186" customFormat="1" hidden="1" x14ac:dyDescent="0.2"/>
    <row r="436" s="186" customFormat="1" hidden="1" x14ac:dyDescent="0.2"/>
    <row r="437" s="186" customFormat="1" hidden="1" x14ac:dyDescent="0.2"/>
    <row r="438" s="186" customFormat="1" hidden="1" x14ac:dyDescent="0.2"/>
    <row r="439" s="186" customFormat="1" hidden="1" x14ac:dyDescent="0.2"/>
    <row r="440" s="186" customFormat="1" hidden="1" x14ac:dyDescent="0.2"/>
    <row r="441" s="186" customFormat="1" hidden="1" x14ac:dyDescent="0.2"/>
    <row r="442" s="186" customFormat="1" hidden="1" x14ac:dyDescent="0.2"/>
    <row r="443" s="186" customFormat="1" hidden="1" x14ac:dyDescent="0.2"/>
    <row r="444" s="186" customFormat="1" hidden="1" x14ac:dyDescent="0.2"/>
    <row r="445" s="186" customFormat="1" hidden="1" x14ac:dyDescent="0.2"/>
    <row r="446" s="186" customFormat="1" hidden="1" x14ac:dyDescent="0.2"/>
    <row r="447" s="186" customFormat="1" hidden="1" x14ac:dyDescent="0.2"/>
    <row r="448" s="186" customFormat="1" hidden="1" x14ac:dyDescent="0.2"/>
    <row r="449" s="186" customFormat="1" hidden="1" x14ac:dyDescent="0.2"/>
    <row r="450" s="186" customFormat="1" hidden="1" x14ac:dyDescent="0.2"/>
    <row r="451" s="186" customFormat="1" hidden="1" x14ac:dyDescent="0.2"/>
    <row r="452" s="186" customFormat="1" hidden="1" x14ac:dyDescent="0.2"/>
    <row r="453" s="186" customFormat="1" hidden="1" x14ac:dyDescent="0.2"/>
    <row r="454" s="186" customFormat="1" hidden="1" x14ac:dyDescent="0.2"/>
    <row r="455" s="186" customFormat="1" hidden="1" x14ac:dyDescent="0.2"/>
    <row r="456" s="186" customFormat="1" hidden="1" x14ac:dyDescent="0.2"/>
    <row r="457" s="186" customFormat="1" hidden="1" x14ac:dyDescent="0.2"/>
    <row r="458" s="186" customFormat="1" hidden="1" x14ac:dyDescent="0.2"/>
    <row r="459" s="186" customFormat="1" hidden="1" x14ac:dyDescent="0.2"/>
    <row r="460" s="186" customFormat="1" hidden="1" x14ac:dyDescent="0.2"/>
    <row r="461" s="186" customFormat="1" hidden="1" x14ac:dyDescent="0.2"/>
    <row r="462" s="186" customFormat="1" hidden="1" x14ac:dyDescent="0.2"/>
    <row r="463" s="186" customFormat="1" hidden="1" x14ac:dyDescent="0.2"/>
    <row r="464" s="186" customFormat="1" hidden="1" x14ac:dyDescent="0.2"/>
    <row r="465" s="186" customFormat="1" hidden="1" x14ac:dyDescent="0.2"/>
    <row r="466" s="186" customFormat="1" hidden="1" x14ac:dyDescent="0.2"/>
    <row r="467" s="186" customFormat="1" hidden="1" x14ac:dyDescent="0.2"/>
    <row r="468" s="186" customFormat="1" hidden="1" x14ac:dyDescent="0.2"/>
    <row r="469" s="186" customFormat="1" hidden="1" x14ac:dyDescent="0.2"/>
    <row r="470" s="186" customFormat="1" hidden="1" x14ac:dyDescent="0.2"/>
    <row r="471" s="186" customFormat="1" hidden="1" x14ac:dyDescent="0.2"/>
    <row r="472" s="186" customFormat="1" hidden="1" x14ac:dyDescent="0.2"/>
    <row r="473" s="186" customFormat="1" hidden="1" x14ac:dyDescent="0.2"/>
    <row r="474" s="186" customFormat="1" hidden="1" x14ac:dyDescent="0.2"/>
    <row r="475" s="186" customFormat="1" hidden="1" x14ac:dyDescent="0.2"/>
    <row r="476" s="186" customFormat="1" hidden="1" x14ac:dyDescent="0.2"/>
    <row r="477" s="186" customFormat="1" hidden="1" x14ac:dyDescent="0.2"/>
    <row r="478" s="186" customFormat="1" hidden="1" x14ac:dyDescent="0.2"/>
    <row r="479" s="186" customFormat="1" hidden="1" x14ac:dyDescent="0.2"/>
    <row r="480" s="186" customFormat="1" hidden="1" x14ac:dyDescent="0.2"/>
    <row r="481" s="186" customFormat="1" hidden="1" x14ac:dyDescent="0.2"/>
    <row r="482" s="186" customFormat="1" hidden="1" x14ac:dyDescent="0.2"/>
    <row r="483" s="186" customFormat="1" hidden="1" x14ac:dyDescent="0.2"/>
    <row r="484" s="186" customFormat="1" hidden="1" x14ac:dyDescent="0.2"/>
    <row r="485" s="186" customFormat="1" hidden="1" x14ac:dyDescent="0.2"/>
    <row r="486" s="186" customFormat="1" hidden="1" x14ac:dyDescent="0.2"/>
    <row r="487" s="186" customFormat="1" hidden="1" x14ac:dyDescent="0.2"/>
    <row r="488" s="186" customFormat="1" hidden="1" x14ac:dyDescent="0.2"/>
    <row r="489" s="186" customFormat="1" hidden="1" x14ac:dyDescent="0.2"/>
    <row r="490" s="186" customFormat="1" hidden="1" x14ac:dyDescent="0.2"/>
    <row r="491" s="186" customFormat="1" hidden="1" x14ac:dyDescent="0.2"/>
    <row r="492" s="186" customFormat="1" hidden="1" x14ac:dyDescent="0.2"/>
    <row r="493" s="186" customFormat="1" hidden="1" x14ac:dyDescent="0.2"/>
    <row r="494" s="186" customFormat="1" hidden="1" x14ac:dyDescent="0.2"/>
    <row r="495" s="186" customFormat="1" hidden="1" x14ac:dyDescent="0.2"/>
    <row r="496" s="186" customFormat="1" hidden="1" x14ac:dyDescent="0.2"/>
    <row r="497" s="186" customFormat="1" hidden="1" x14ac:dyDescent="0.2"/>
    <row r="498" s="186" customFormat="1" hidden="1" x14ac:dyDescent="0.2"/>
    <row r="499" s="186" customFormat="1" hidden="1" x14ac:dyDescent="0.2"/>
    <row r="500" s="186" customFormat="1" hidden="1" x14ac:dyDescent="0.2"/>
    <row r="501" s="186" customFormat="1" hidden="1" x14ac:dyDescent="0.2"/>
    <row r="502" s="186" customFormat="1" hidden="1" x14ac:dyDescent="0.2"/>
    <row r="503" s="186" customFormat="1" hidden="1" x14ac:dyDescent="0.2"/>
    <row r="504" s="186" customFormat="1" hidden="1" x14ac:dyDescent="0.2"/>
    <row r="505" s="186" customFormat="1" hidden="1" x14ac:dyDescent="0.2"/>
    <row r="506" s="186" customFormat="1" hidden="1" x14ac:dyDescent="0.2"/>
    <row r="507" s="186" customFormat="1" hidden="1" x14ac:dyDescent="0.2"/>
    <row r="508" s="186" customFormat="1" hidden="1" x14ac:dyDescent="0.2"/>
    <row r="509" s="186" customFormat="1" hidden="1" x14ac:dyDescent="0.2"/>
    <row r="510" s="186" customFormat="1" hidden="1" x14ac:dyDescent="0.2"/>
    <row r="511" s="186" customFormat="1" hidden="1" x14ac:dyDescent="0.2"/>
    <row r="512" s="186" customFormat="1" hidden="1" x14ac:dyDescent="0.2"/>
    <row r="513" s="186" customFormat="1" hidden="1" x14ac:dyDescent="0.2"/>
    <row r="514" s="186" customFormat="1" hidden="1" x14ac:dyDescent="0.2"/>
    <row r="515" s="186" customFormat="1" hidden="1" x14ac:dyDescent="0.2"/>
    <row r="516" s="186" customFormat="1" hidden="1" x14ac:dyDescent="0.2"/>
    <row r="517" s="186" customFormat="1" hidden="1" x14ac:dyDescent="0.2"/>
    <row r="518" s="186" customFormat="1" hidden="1" x14ac:dyDescent="0.2"/>
    <row r="519" s="186" customFormat="1" hidden="1" x14ac:dyDescent="0.2"/>
    <row r="520" s="186" customFormat="1" hidden="1" x14ac:dyDescent="0.2"/>
    <row r="521" s="186" customFormat="1" hidden="1" x14ac:dyDescent="0.2"/>
    <row r="522" s="186" customFormat="1" hidden="1" x14ac:dyDescent="0.2"/>
    <row r="523" s="186" customFormat="1" hidden="1" x14ac:dyDescent="0.2"/>
    <row r="524" s="186" customFormat="1" hidden="1" x14ac:dyDescent="0.2"/>
    <row r="525" s="186" customFormat="1" hidden="1" x14ac:dyDescent="0.2"/>
    <row r="526" s="186" customFormat="1" hidden="1" x14ac:dyDescent="0.2"/>
    <row r="527" s="186" customFormat="1" hidden="1" x14ac:dyDescent="0.2"/>
    <row r="528" s="186" customFormat="1" hidden="1" x14ac:dyDescent="0.2"/>
    <row r="529" s="186" customFormat="1" hidden="1" x14ac:dyDescent="0.2"/>
    <row r="530" s="186" customFormat="1" hidden="1" x14ac:dyDescent="0.2"/>
    <row r="531" s="186" customFormat="1" hidden="1" x14ac:dyDescent="0.2"/>
    <row r="532" s="186" customFormat="1" hidden="1" x14ac:dyDescent="0.2"/>
    <row r="533" s="186" customFormat="1" hidden="1" x14ac:dyDescent="0.2"/>
    <row r="534" s="186" customFormat="1" hidden="1" x14ac:dyDescent="0.2"/>
    <row r="535" s="186" customFormat="1" hidden="1" x14ac:dyDescent="0.2"/>
    <row r="536" s="186" customFormat="1" hidden="1" x14ac:dyDescent="0.2"/>
    <row r="537" s="186" customFormat="1" hidden="1" x14ac:dyDescent="0.2"/>
    <row r="538" s="186" customFormat="1" hidden="1" x14ac:dyDescent="0.2"/>
    <row r="539" s="186" customFormat="1" hidden="1" x14ac:dyDescent="0.2"/>
    <row r="540" s="186" customFormat="1" hidden="1" x14ac:dyDescent="0.2"/>
    <row r="541" s="186" customFormat="1" hidden="1" x14ac:dyDescent="0.2"/>
    <row r="542" s="186" customFormat="1" hidden="1" x14ac:dyDescent="0.2"/>
    <row r="543" s="186" customFormat="1" hidden="1" x14ac:dyDescent="0.2"/>
    <row r="544" s="186" customFormat="1" hidden="1" x14ac:dyDescent="0.2"/>
    <row r="545" s="186" customFormat="1" hidden="1" x14ac:dyDescent="0.2"/>
    <row r="546" s="186" customFormat="1" hidden="1" x14ac:dyDescent="0.2"/>
    <row r="547" s="186" customFormat="1" hidden="1" x14ac:dyDescent="0.2"/>
    <row r="548" s="186" customFormat="1" hidden="1" x14ac:dyDescent="0.2"/>
    <row r="549" s="186" customFormat="1" hidden="1" x14ac:dyDescent="0.2"/>
    <row r="550" s="186" customFormat="1" hidden="1" x14ac:dyDescent="0.2"/>
    <row r="551" s="186" customFormat="1" hidden="1" x14ac:dyDescent="0.2"/>
    <row r="552" s="186" customFormat="1" hidden="1" x14ac:dyDescent="0.2"/>
    <row r="553" s="186" customFormat="1" hidden="1" x14ac:dyDescent="0.2"/>
    <row r="554" s="186" customFormat="1" hidden="1" x14ac:dyDescent="0.2"/>
    <row r="555" s="186" customFormat="1" hidden="1" x14ac:dyDescent="0.2"/>
    <row r="556" s="186" customFormat="1" hidden="1" x14ac:dyDescent="0.2"/>
    <row r="557" s="186" customFormat="1" hidden="1" x14ac:dyDescent="0.2"/>
    <row r="558" s="186" customFormat="1" hidden="1" x14ac:dyDescent="0.2"/>
    <row r="559" s="186" customFormat="1" hidden="1" x14ac:dyDescent="0.2"/>
    <row r="560" s="186" customFormat="1" hidden="1" x14ac:dyDescent="0.2"/>
    <row r="561" s="186" customFormat="1" hidden="1" x14ac:dyDescent="0.2"/>
    <row r="562" s="186" customFormat="1" hidden="1" x14ac:dyDescent="0.2"/>
    <row r="563" s="186" customFormat="1" hidden="1" x14ac:dyDescent="0.2"/>
    <row r="564" s="186" customFormat="1" hidden="1" x14ac:dyDescent="0.2"/>
    <row r="565" s="186" customFormat="1" hidden="1" x14ac:dyDescent="0.2"/>
    <row r="566" s="186" customFormat="1" hidden="1" x14ac:dyDescent="0.2"/>
    <row r="567" s="186" customFormat="1" hidden="1" x14ac:dyDescent="0.2"/>
    <row r="568" s="186" customFormat="1" hidden="1" x14ac:dyDescent="0.2"/>
    <row r="569" s="186" customFormat="1" hidden="1" x14ac:dyDescent="0.2"/>
    <row r="570" s="186" customFormat="1" hidden="1" x14ac:dyDescent="0.2"/>
    <row r="571" s="186" customFormat="1" hidden="1" x14ac:dyDescent="0.2"/>
    <row r="572" s="186" customFormat="1" hidden="1" x14ac:dyDescent="0.2"/>
    <row r="573" s="186" customFormat="1" hidden="1" x14ac:dyDescent="0.2"/>
    <row r="574" s="186" customFormat="1" hidden="1" x14ac:dyDescent="0.2"/>
    <row r="575" s="186" customFormat="1" hidden="1" x14ac:dyDescent="0.2"/>
    <row r="576" s="186" customFormat="1" hidden="1" x14ac:dyDescent="0.2"/>
    <row r="577" s="186" customFormat="1" hidden="1" x14ac:dyDescent="0.2"/>
    <row r="578" s="186" customFormat="1" hidden="1" x14ac:dyDescent="0.2"/>
    <row r="579" s="186" customFormat="1" hidden="1" x14ac:dyDescent="0.2"/>
    <row r="580" s="186" customFormat="1" hidden="1" x14ac:dyDescent="0.2"/>
    <row r="581" s="186" customFormat="1" hidden="1" x14ac:dyDescent="0.2"/>
    <row r="582" s="186" customFormat="1" hidden="1" x14ac:dyDescent="0.2"/>
    <row r="583" s="186" customFormat="1" hidden="1" x14ac:dyDescent="0.2"/>
    <row r="584" s="186" customFormat="1" hidden="1" x14ac:dyDescent="0.2"/>
    <row r="585" s="186" customFormat="1" hidden="1" x14ac:dyDescent="0.2"/>
    <row r="586" s="186" customFormat="1" hidden="1" x14ac:dyDescent="0.2"/>
    <row r="587" s="186" customFormat="1" hidden="1" x14ac:dyDescent="0.2"/>
    <row r="588" s="186" customFormat="1" hidden="1" x14ac:dyDescent="0.2"/>
    <row r="589" s="186" customFormat="1" hidden="1" x14ac:dyDescent="0.2"/>
    <row r="590" s="186" customFormat="1" hidden="1" x14ac:dyDescent="0.2"/>
    <row r="591" s="186" customFormat="1" hidden="1" x14ac:dyDescent="0.2"/>
    <row r="592" s="186" customFormat="1" hidden="1" x14ac:dyDescent="0.2"/>
    <row r="593" s="186" customFormat="1" hidden="1" x14ac:dyDescent="0.2"/>
    <row r="594" s="186" customFormat="1" hidden="1" x14ac:dyDescent="0.2"/>
    <row r="595" s="186" customFormat="1" hidden="1" x14ac:dyDescent="0.2"/>
    <row r="596" s="186" customFormat="1" hidden="1" x14ac:dyDescent="0.2"/>
    <row r="597" s="186" customFormat="1" hidden="1" x14ac:dyDescent="0.2"/>
    <row r="598" s="186" customFormat="1" hidden="1" x14ac:dyDescent="0.2"/>
    <row r="599" s="186" customFormat="1" hidden="1" x14ac:dyDescent="0.2"/>
    <row r="600" s="186" customFormat="1" hidden="1" x14ac:dyDescent="0.2"/>
    <row r="601" s="186" customFormat="1" hidden="1" x14ac:dyDescent="0.2"/>
    <row r="602" s="186" customFormat="1" hidden="1" x14ac:dyDescent="0.2"/>
    <row r="603" s="186" customFormat="1" hidden="1" x14ac:dyDescent="0.2"/>
    <row r="604" s="186" customFormat="1" hidden="1" x14ac:dyDescent="0.2"/>
    <row r="605" s="186" customFormat="1" hidden="1" x14ac:dyDescent="0.2"/>
    <row r="606" s="186" customFormat="1" hidden="1" x14ac:dyDescent="0.2"/>
    <row r="607" s="186" customFormat="1" hidden="1" x14ac:dyDescent="0.2"/>
    <row r="608" s="186" customFormat="1" hidden="1" x14ac:dyDescent="0.2"/>
    <row r="609" s="186" customFormat="1" hidden="1" x14ac:dyDescent="0.2"/>
    <row r="610" s="186" customFormat="1" hidden="1" x14ac:dyDescent="0.2"/>
    <row r="611" s="186" customFormat="1" hidden="1" x14ac:dyDescent="0.2"/>
    <row r="612" s="186" customFormat="1" hidden="1" x14ac:dyDescent="0.2"/>
    <row r="613" s="186" customFormat="1" hidden="1" x14ac:dyDescent="0.2"/>
    <row r="614" s="186" customFormat="1" hidden="1" x14ac:dyDescent="0.2"/>
    <row r="615" s="186" customFormat="1" hidden="1" x14ac:dyDescent="0.2"/>
    <row r="616" s="186" customFormat="1" hidden="1" x14ac:dyDescent="0.2"/>
    <row r="617" s="186" customFormat="1" hidden="1" x14ac:dyDescent="0.2"/>
    <row r="618" s="186" customFormat="1" hidden="1" x14ac:dyDescent="0.2"/>
    <row r="619" s="186" customFormat="1" hidden="1" x14ac:dyDescent="0.2"/>
    <row r="620" s="186" customFormat="1" hidden="1" x14ac:dyDescent="0.2"/>
    <row r="621" s="186" customFormat="1" hidden="1" x14ac:dyDescent="0.2"/>
    <row r="622" s="186" customFormat="1" hidden="1" x14ac:dyDescent="0.2"/>
    <row r="623" s="186" customFormat="1" hidden="1" x14ac:dyDescent="0.2"/>
    <row r="624" s="186" customFormat="1" hidden="1" x14ac:dyDescent="0.2"/>
    <row r="625" s="186" customFormat="1" hidden="1" x14ac:dyDescent="0.2"/>
    <row r="626" s="186" customFormat="1" hidden="1" x14ac:dyDescent="0.2"/>
    <row r="627" s="186" customFormat="1" hidden="1" x14ac:dyDescent="0.2"/>
    <row r="628" s="186" customFormat="1" hidden="1" x14ac:dyDescent="0.2"/>
    <row r="629" s="186" customFormat="1" hidden="1" x14ac:dyDescent="0.2"/>
    <row r="630" s="186" customFormat="1" hidden="1" x14ac:dyDescent="0.2"/>
    <row r="631" s="186" customFormat="1" hidden="1" x14ac:dyDescent="0.2"/>
    <row r="632" s="186" customFormat="1" hidden="1" x14ac:dyDescent="0.2"/>
    <row r="633" s="186" customFormat="1" hidden="1" x14ac:dyDescent="0.2"/>
    <row r="634" s="186" customFormat="1" hidden="1" x14ac:dyDescent="0.2"/>
    <row r="635" s="186" customFormat="1" hidden="1" x14ac:dyDescent="0.2"/>
    <row r="636" s="186" customFormat="1" hidden="1" x14ac:dyDescent="0.2"/>
    <row r="637" s="186" customFormat="1" hidden="1" x14ac:dyDescent="0.2"/>
    <row r="638" s="186" customFormat="1" hidden="1" x14ac:dyDescent="0.2"/>
    <row r="639" s="186" customFormat="1" hidden="1" x14ac:dyDescent="0.2"/>
    <row r="640" s="186" customFormat="1" hidden="1" x14ac:dyDescent="0.2"/>
    <row r="641" s="186" customFormat="1" hidden="1" x14ac:dyDescent="0.2"/>
    <row r="642" s="186" customFormat="1" hidden="1" x14ac:dyDescent="0.2"/>
    <row r="643" s="186" customFormat="1" hidden="1" x14ac:dyDescent="0.2"/>
    <row r="644" s="186" customFormat="1" hidden="1" x14ac:dyDescent="0.2"/>
  </sheetData>
  <customSheetViews>
    <customSheetView guid="{DB7468F2-DD7C-4FC2-8D7A-3B376A7B9192}" showPageBreaks="1" topLeftCell="A10">
      <selection activeCell="H24" sqref="H24"/>
      <pageMargins left="0.7" right="0.7" top="0.75" bottom="0.75" header="0.3" footer="0.3"/>
    </customSheetView>
    <customSheetView guid="{3F9FA1E6-1BA7-48FB-BCA5-F23B09DF1C2F}" showPageBreaks="1" hiddenRows="1" topLeftCell="A10">
      <selection activeCell="H24" sqref="H24"/>
      <pageMargins left="0.7" right="0.7" top="0.75" bottom="0.75" header="0.3" footer="0.3"/>
    </customSheetView>
  </customSheetViews>
  <conditionalFormatting sqref="C6">
    <cfRule type="containsText" dxfId="0" priority="1" stopIfTrue="1" operator="containsText" text="LET OP">
      <formula>NOT(ISERROR(SEARCH("LET OP",C6)))</formula>
    </cfRule>
  </conditionalFormatting>
  <pageMargins left="0.7" right="0.7" top="0.75" bottom="0.75" header="0.3" footer="0.3"/>
  <drawing r:id="rId1"/>
  <legacyDrawing r:id="rId2"/>
  <oleObjects>
    <mc:AlternateContent xmlns:mc="http://schemas.openxmlformats.org/markup-compatibility/2006">
      <mc:Choice Requires="x14">
        <oleObject progId="Visio.Drawing.11" shapeId="88066" r:id="rId3">
          <objectPr defaultSize="0" autoPict="0" r:id="rId4">
            <anchor moveWithCells="1">
              <from>
                <xdr:col>2</xdr:col>
                <xdr:colOff>9525</xdr:colOff>
                <xdr:row>14</xdr:row>
                <xdr:rowOff>76200</xdr:rowOff>
              </from>
              <to>
                <xdr:col>4</xdr:col>
                <xdr:colOff>676275</xdr:colOff>
                <xdr:row>30</xdr:row>
                <xdr:rowOff>114300</xdr:rowOff>
              </to>
            </anchor>
          </objectPr>
        </oleObject>
      </mc:Choice>
      <mc:Fallback>
        <oleObject progId="Visio.Drawing.11" shapeId="88066" r:id="rId3"/>
      </mc:Fallback>
    </mc:AlternateContent>
  </oleObjects>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Dropdown!$A$1:$A$100</xm:f>
          </x14:formula1>
          <xm:sqref>D3:E5</xm:sqref>
        </x14:dataValidation>
        <x14:dataValidation type="list" allowBlank="1" showInputMessage="1" showErrorMessage="1">
          <x14:formula1>
            <xm:f>Dropdown!$C$1:$C$149</xm:f>
          </x14:formula1>
          <xm:sqref>D13</xm:sqref>
        </x14:dataValidation>
        <x14:dataValidation type="list" allowBlank="1" showInputMessage="1" showErrorMessage="1">
          <x14:formula1>
            <xm:f>Dropdown!$E$1:$E$30</xm:f>
          </x14:formula1>
          <xm:sqref>D11</xm:sqref>
        </x14:dataValidation>
        <x14:dataValidation type="list" allowBlank="1" showInputMessage="1" showErrorMessage="1">
          <x14:formula1>
            <xm:f>Dropdown!$C$1:$C$39</xm:f>
          </x14:formula1>
          <xm:sqref>D12</xm:sqref>
        </x14:dataValidation>
        <x14:dataValidation type="list" allowBlank="1" showInputMessage="1" showErrorMessage="1">
          <x14:formula1>
            <xm:f>Dropdown!$G$1:$G$25</xm:f>
          </x14:formula1>
          <xm:sqref>D14</xm:sqref>
        </x14:dataValidation>
        <x14:dataValidation type="list" allowBlank="1" showInputMessage="1" showErrorMessage="1">
          <x14:formula1>
            <xm:f>Dropdown!$G$7:$G$18</xm:f>
          </x14:formula1>
          <xm:sqref>H11</xm:sqref>
        </x14:dataValidation>
        <x14:dataValidation type="list" allowBlank="1" showInputMessage="1" showErrorMessage="1">
          <x14:formula1>
            <xm:f>Dropdown!$G$1:$G$30</xm:f>
          </x14:formula1>
          <xm:sqref>H10 H4</xm:sqref>
        </x14:dataValidation>
        <x14:dataValidation type="list" allowBlank="1" showInputMessage="1" showErrorMessage="1">
          <x14:formula1>
            <xm:f>Dropdown!$C$1:$C$13</xm:f>
          </x14:formula1>
          <xm:sqref>H3</xm:sqref>
        </x14:dataValidation>
        <x14:dataValidation type="list" allowBlank="1" showInputMessage="1" showErrorMessage="1">
          <x14:formula1>
            <xm:f>Dropdown!$C$1:$C$149</xm:f>
          </x14:formula1>
          <xm:sqref>D10</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2" sqref="K112"/>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147.82755521272682</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15</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4.7018498457600102E-19</v>
      </c>
      <c r="O40">
        <f t="shared" si="1"/>
        <v>15</v>
      </c>
      <c r="P40" t="str">
        <f t="shared" si="1"/>
        <v>C-art.</v>
      </c>
      <c r="Q40" s="12">
        <f t="shared" si="1"/>
        <v>4.7018498457600102E-19</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1.283228859904822E-16</v>
      </c>
    </row>
    <row r="41" spans="2:27" hidden="1" x14ac:dyDescent="0.2">
      <c r="B41" s="1">
        <v>14</v>
      </c>
      <c r="C41" t="s">
        <v>23</v>
      </c>
      <c r="D41" s="15">
        <f t="shared" si="0"/>
        <v>1.1049347137535939E-16</v>
      </c>
      <c r="O41">
        <f t="shared" si="1"/>
        <v>14</v>
      </c>
      <c r="P41" t="str">
        <f t="shared" si="1"/>
        <v>C-art.</v>
      </c>
      <c r="Q41" s="12">
        <f t="shared" si="1"/>
        <v>1.1049347137535939E-16</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2.9820125379410499E-14</v>
      </c>
    </row>
    <row r="42" spans="2:27" hidden="1" x14ac:dyDescent="0.2">
      <c r="B42" s="1">
        <v>13</v>
      </c>
      <c r="C42" t="s">
        <v>23</v>
      </c>
      <c r="D42" s="15">
        <f t="shared" si="0"/>
        <v>1.2117450694164459E-14</v>
      </c>
      <c r="O42">
        <f t="shared" si="1"/>
        <v>13</v>
      </c>
      <c r="P42" t="str">
        <f t="shared" si="1"/>
        <v>C-art.</v>
      </c>
      <c r="Q42" s="12">
        <f t="shared" si="1"/>
        <v>1.2117450694164459E-14</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3.2326934961891947E-12</v>
      </c>
    </row>
    <row r="43" spans="2:27" hidden="1" x14ac:dyDescent="0.2">
      <c r="B43" s="1">
        <v>12</v>
      </c>
      <c r="C43" t="s">
        <v>23</v>
      </c>
      <c r="D43" s="15">
        <f t="shared" si="0"/>
        <v>8.2264026379272352E-13</v>
      </c>
      <c r="O43">
        <f t="shared" si="1"/>
        <v>12</v>
      </c>
      <c r="P43" t="str">
        <f t="shared" si="1"/>
        <v>C-art.</v>
      </c>
      <c r="Q43" s="12">
        <f t="shared" si="1"/>
        <v>8.2264026379272352E-13</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2.1684923913616774E-10</v>
      </c>
    </row>
    <row r="44" spans="2:27" hidden="1" x14ac:dyDescent="0.2">
      <c r="B44" s="1">
        <v>11</v>
      </c>
      <c r="C44" t="s">
        <v>23</v>
      </c>
      <c r="D44" s="15">
        <f t="shared" si="0"/>
        <v>3.8664092398257883E-11</v>
      </c>
      <c r="O44">
        <f t="shared" si="1"/>
        <v>11</v>
      </c>
      <c r="P44" t="str">
        <f t="shared" si="1"/>
        <v>C-art.</v>
      </c>
      <c r="Q44" s="12">
        <f t="shared" si="1"/>
        <v>3.8664092398257883E-11</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1.0065294293730479E-8</v>
      </c>
    </row>
    <row r="45" spans="2:27" hidden="1" x14ac:dyDescent="0.2">
      <c r="B45" s="1">
        <v>10</v>
      </c>
      <c r="C45" t="s">
        <v>23</v>
      </c>
      <c r="D45" s="15">
        <f t="shared" si="0"/>
        <v>1.3326223846599546E-9</v>
      </c>
      <c r="G45" s="16"/>
      <c r="O45">
        <f t="shared" ref="O45:Q54" si="10">B45</f>
        <v>10</v>
      </c>
      <c r="P45" t="str">
        <f t="shared" si="10"/>
        <v>C-art.</v>
      </c>
      <c r="Q45" s="12">
        <f t="shared" si="10"/>
        <v>1.3326223846599546E-9</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3.4238945781578699E-7</v>
      </c>
    </row>
    <row r="46" spans="2:27" hidden="1" x14ac:dyDescent="0.2">
      <c r="B46" s="1">
        <v>9</v>
      </c>
      <c r="C46" t="s">
        <v>23</v>
      </c>
      <c r="D46" s="15">
        <f t="shared" si="0"/>
        <v>3.4796251155009862E-8</v>
      </c>
      <c r="O46">
        <f t="shared" si="10"/>
        <v>9</v>
      </c>
      <c r="P46" t="str">
        <f t="shared" si="10"/>
        <v>C-art.</v>
      </c>
      <c r="Q46" s="12">
        <f t="shared" si="10"/>
        <v>3.4796251155009862E-8</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8.8163957476471585E-6</v>
      </c>
    </row>
    <row r="47" spans="2:27" hidden="1" x14ac:dyDescent="0.2">
      <c r="B47" s="1">
        <v>8</v>
      </c>
      <c r="C47" t="s">
        <v>23</v>
      </c>
      <c r="D47" s="15">
        <f t="shared" si="0"/>
        <v>7.0089591612234368E-7</v>
      </c>
      <c r="O47">
        <f t="shared" si="10"/>
        <v>8</v>
      </c>
      <c r="P47" t="str">
        <f t="shared" si="10"/>
        <v>C-art.</v>
      </c>
      <c r="Q47" s="12">
        <f t="shared" si="10"/>
        <v>7.0089591612234368E-7</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1.7494517821061727E-4</v>
      </c>
    </row>
    <row r="48" spans="2:27" hidden="1" x14ac:dyDescent="0.2">
      <c r="B48" s="1">
        <v>7</v>
      </c>
      <c r="C48" t="s">
        <v>23</v>
      </c>
      <c r="D48" s="15">
        <f t="shared" si="0"/>
        <v>1.0980702685916713E-5</v>
      </c>
      <c r="O48">
        <f t="shared" si="10"/>
        <v>7</v>
      </c>
      <c r="P48" t="str">
        <f t="shared" si="10"/>
        <v>C-art.</v>
      </c>
      <c r="Q48" s="12">
        <f t="shared" si="10"/>
        <v>1.0980702685916713E-5</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2.6962017374999895E-3</v>
      </c>
    </row>
    <row r="49" spans="2:28" hidden="1" x14ac:dyDescent="0.2">
      <c r="B49" s="1">
        <v>6</v>
      </c>
      <c r="C49" t="s">
        <v>23</v>
      </c>
      <c r="D49" s="15">
        <f t="shared" si="0"/>
        <v>1.3380189569135546E-4</v>
      </c>
      <c r="O49">
        <f t="shared" si="10"/>
        <v>6</v>
      </c>
      <c r="P49" t="str">
        <f t="shared" si="10"/>
        <v>C-art.</v>
      </c>
      <c r="Q49" s="12">
        <f t="shared" si="10"/>
        <v>1.3380189569135546E-4</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3.2254284975358143E-2</v>
      </c>
    </row>
    <row r="50" spans="2:28" hidden="1" x14ac:dyDescent="0.2">
      <c r="B50" s="1">
        <v>5</v>
      </c>
      <c r="C50" t="s">
        <v>23</v>
      </c>
      <c r="D50" s="15">
        <f t="shared" si="0"/>
        <v>1.2577378194987422E-3</v>
      </c>
      <c r="O50">
        <f t="shared" si="10"/>
        <v>5</v>
      </c>
      <c r="P50" t="str">
        <f t="shared" si="10"/>
        <v>C-art.</v>
      </c>
      <c r="Q50" s="12">
        <f t="shared" si="10"/>
        <v>1.2577378194987422E-3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0.29676743097012653</v>
      </c>
    </row>
    <row r="51" spans="2:28" hidden="1" x14ac:dyDescent="0.2">
      <c r="B51" s="1">
        <v>4</v>
      </c>
      <c r="C51" t="s">
        <v>23</v>
      </c>
      <c r="D51" s="15">
        <f t="shared" si="0"/>
        <v>8.9566178055213528E-3</v>
      </c>
      <c r="O51">
        <f t="shared" si="10"/>
        <v>4</v>
      </c>
      <c r="P51" t="str">
        <f t="shared" si="10"/>
        <v>C-art.</v>
      </c>
      <c r="Q51" s="12">
        <f t="shared" si="10"/>
        <v>8.9566178055213528E-3</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2.0586248628922501</v>
      </c>
    </row>
    <row r="52" spans="2:28" hidden="1" x14ac:dyDescent="0.2">
      <c r="B52" s="1">
        <v>3</v>
      </c>
      <c r="C52" t="s">
        <v>23</v>
      </c>
      <c r="D52" s="15">
        <f t="shared" si="0"/>
        <v>4.6773448539944792E-2</v>
      </c>
      <c r="O52">
        <f t="shared" si="10"/>
        <v>3</v>
      </c>
      <c r="P52" t="str">
        <f t="shared" si="10"/>
        <v>C-art.</v>
      </c>
      <c r="Q52" s="12">
        <f t="shared" si="10"/>
        <v>4.6773448539944792E-2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10.03196924284736</v>
      </c>
    </row>
    <row r="53" spans="2:28" hidden="1" x14ac:dyDescent="0.2">
      <c r="B53" s="1">
        <v>2</v>
      </c>
      <c r="C53" t="s">
        <v>23</v>
      </c>
      <c r="D53" s="15">
        <f t="shared" si="0"/>
        <v>0.16910400625980052</v>
      </c>
      <c r="O53">
        <f t="shared" si="10"/>
        <v>2</v>
      </c>
      <c r="P53" t="str">
        <f t="shared" si="10"/>
        <v>C-art.</v>
      </c>
      <c r="Q53" s="12">
        <f t="shared" si="10"/>
        <v>0.16910400625980052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34.34615103140721</v>
      </c>
    </row>
    <row r="54" spans="2:28" hidden="1" x14ac:dyDescent="0.2">
      <c r="B54" s="1">
        <v>1</v>
      </c>
      <c r="C54" t="s">
        <v>23</v>
      </c>
      <c r="D54" s="15">
        <f t="shared" si="0"/>
        <v>0.37847087115288691</v>
      </c>
      <c r="O54">
        <f t="shared" si="10"/>
        <v>1</v>
      </c>
      <c r="P54" t="str">
        <f t="shared" si="10"/>
        <v>C-art.</v>
      </c>
      <c r="Q54" s="12">
        <f t="shared" si="10"/>
        <v>0.37847087115288691</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66.406499052485529</v>
      </c>
    </row>
    <row r="55" spans="2:28" hidden="1" x14ac:dyDescent="0.2">
      <c r="D55" s="15"/>
      <c r="K55" s="4"/>
      <c r="M55" s="15">
        <f>SUM(D25:D54)</f>
        <v>0.60470820124031821</v>
      </c>
      <c r="N55" s="19"/>
      <c r="AA55" s="25"/>
      <c r="AB55" s="7"/>
    </row>
    <row r="56" spans="2:28" hidden="1" x14ac:dyDescent="0.2">
      <c r="B56" s="6">
        <v>0</v>
      </c>
      <c r="C56" s="20" t="s">
        <v>23</v>
      </c>
      <c r="D56" s="15">
        <f>BINOMDIST(B56,$B$22,$G$14,0)</f>
        <v>0.39529179875968184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11.447643975168589</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9.7304973788932987</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8.2709227720593024</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7.0302843562504069</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5.9757417028128454</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5.0793804473909185</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4.3174733802822809</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3.6698523732399382</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3.1193745172539478</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2.6514683396658554</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2.2537480887159766</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1.9156858754085804</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1.628332994097293</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1.3840830449826991</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1.1764705882352942</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4.3789389038086019E-13</v>
      </c>
      <c r="G74" s="15">
        <f t="shared" si="13"/>
        <v>1</v>
      </c>
      <c r="I74" s="23">
        <f t="shared" si="14"/>
        <v>1</v>
      </c>
      <c r="K74" s="15">
        <f t="shared" si="21"/>
        <v>4.3789389038086019E-13</v>
      </c>
      <c r="O74">
        <f t="shared" si="15"/>
        <v>15</v>
      </c>
      <c r="P74" t="str">
        <f t="shared" si="15"/>
        <v>B-art.</v>
      </c>
      <c r="Q74" s="12">
        <f t="shared" si="22"/>
        <v>4.3789389038086019E-13</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6.1660933439254876E-11</v>
      </c>
    </row>
    <row r="75" spans="2:27" hidden="1" x14ac:dyDescent="0.2">
      <c r="B75" s="1">
        <v>14</v>
      </c>
      <c r="C75" t="s">
        <v>25</v>
      </c>
      <c r="D75" s="15">
        <f t="shared" si="12"/>
        <v>3.7220980682373042E-11</v>
      </c>
      <c r="G75" s="15">
        <f t="shared" si="13"/>
        <v>0.79</v>
      </c>
      <c r="I75" s="23">
        <f t="shared" si="14"/>
        <v>0.85</v>
      </c>
      <c r="K75" s="15">
        <f t="shared" si="21"/>
        <v>3.4593617340087891E-11</v>
      </c>
      <c r="O75">
        <f t="shared" si="15"/>
        <v>14</v>
      </c>
      <c r="P75" t="str">
        <f t="shared" si="15"/>
        <v>B-art.</v>
      </c>
      <c r="Q75" s="12">
        <f t="shared" si="22"/>
        <v>3.4593617340087891E-11</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4.7734118198778074E-9</v>
      </c>
    </row>
    <row r="76" spans="2:27" hidden="1" x14ac:dyDescent="0.2">
      <c r="B76" s="1">
        <v>13</v>
      </c>
      <c r="C76" t="s">
        <v>25</v>
      </c>
      <c r="D76" s="15">
        <f t="shared" si="12"/>
        <v>1.4764322337341287E-9</v>
      </c>
      <c r="G76" s="15">
        <f t="shared" si="13"/>
        <v>0.6241000000000001</v>
      </c>
      <c r="I76" s="23">
        <f t="shared" si="14"/>
        <v>0.72249999999999992</v>
      </c>
      <c r="K76" s="15">
        <f t="shared" si="21"/>
        <v>1.2753513592712388E-9</v>
      </c>
      <c r="O76">
        <f t="shared" si="15"/>
        <v>13</v>
      </c>
      <c r="P76" t="str">
        <f t="shared" si="15"/>
        <v>B-art.</v>
      </c>
      <c r="Q76" s="12">
        <f t="shared" si="22"/>
        <v>1.2753513592712388E-9</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1.7233276338678275E-7</v>
      </c>
    </row>
    <row r="77" spans="2:27" hidden="1" x14ac:dyDescent="0.2">
      <c r="B77" s="1">
        <v>12</v>
      </c>
      <c r="C77" t="s">
        <v>25</v>
      </c>
      <c r="D77" s="15">
        <f t="shared" si="12"/>
        <v>3.6254613739471458E-8</v>
      </c>
      <c r="G77" s="15">
        <f t="shared" si="13"/>
        <v>0.49303900000000006</v>
      </c>
      <c r="I77" s="23">
        <f t="shared" si="14"/>
        <v>0.61412499999999992</v>
      </c>
      <c r="K77" s="15">
        <f t="shared" si="21"/>
        <v>2.9106352132701441E-8</v>
      </c>
      <c r="O77">
        <f t="shared" si="15"/>
        <v>12</v>
      </c>
      <c r="P77" t="str">
        <f t="shared" si="15"/>
        <v>B-art.</v>
      </c>
      <c r="Q77" s="12">
        <f t="shared" si="22"/>
        <v>2.9106352132701441E-8</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3.8486209949989098E-6</v>
      </c>
    </row>
    <row r="78" spans="2:27" hidden="1" x14ac:dyDescent="0.2">
      <c r="B78" s="1">
        <v>11</v>
      </c>
      <c r="C78" t="s">
        <v>25</v>
      </c>
      <c r="D78" s="15">
        <f t="shared" si="12"/>
        <v>6.1632843357101524E-7</v>
      </c>
      <c r="G78" s="15">
        <f t="shared" si="13"/>
        <v>0.38950081000000009</v>
      </c>
      <c r="I78" s="23">
        <f t="shared" si="14"/>
        <v>0.52200624999999989</v>
      </c>
      <c r="K78" s="15">
        <f t="shared" si="21"/>
        <v>4.5988036369668318E-7</v>
      </c>
      <c r="O78">
        <f t="shared" si="15"/>
        <v>11</v>
      </c>
      <c r="P78" t="str">
        <f t="shared" si="15"/>
        <v>B-art.</v>
      </c>
      <c r="Q78" s="12">
        <f t="shared" si="22"/>
        <v>4.5988036369668318E-7</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5.9451800484161545E-5</v>
      </c>
    </row>
    <row r="79" spans="2:27" hidden="1" x14ac:dyDescent="0.2">
      <c r="B79" s="1">
        <v>10</v>
      </c>
      <c r="C79" t="s">
        <v>25</v>
      </c>
      <c r="D79" s="15">
        <f t="shared" si="12"/>
        <v>7.6835611385186542E-6</v>
      </c>
      <c r="G79" s="15">
        <f t="shared" si="13"/>
        <v>0.30770563990000011</v>
      </c>
      <c r="I79" s="23">
        <f t="shared" si="14"/>
        <v>0.44370531249999989</v>
      </c>
      <c r="K79" s="15">
        <f>G79*D79/I79</f>
        <v>5.3284804806989024E-6</v>
      </c>
      <c r="O79">
        <f t="shared" ref="O79:P88" si="26">B79</f>
        <v>10</v>
      </c>
      <c r="P79" t="str">
        <f t="shared" si="26"/>
        <v>B-art.</v>
      </c>
      <c r="Q79" s="12">
        <f>K79</f>
        <v>5.3284804806989024E-6</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6.7279332178570039E-4</v>
      </c>
    </row>
    <row r="80" spans="2:27" hidden="1" x14ac:dyDescent="0.2">
      <c r="B80" s="1">
        <v>9</v>
      </c>
      <c r="C80" t="s">
        <v>25</v>
      </c>
      <c r="D80" s="15">
        <f t="shared" si="12"/>
        <v>7.256696630823171E-5</v>
      </c>
      <c r="G80" s="15">
        <f t="shared" si="13"/>
        <v>0.24308745552100008</v>
      </c>
      <c r="I80" s="23">
        <f t="shared" si="14"/>
        <v>0.37714951562499988</v>
      </c>
      <c r="K80" s="15">
        <f t="shared" ref="K80:K90" si="27">G80*D80/I80</f>
        <v>4.6772217552801456E-5</v>
      </c>
      <c r="O80">
        <f t="shared" si="26"/>
        <v>9</v>
      </c>
      <c r="P80" t="str">
        <f t="shared" si="26"/>
        <v>B-art.</v>
      </c>
      <c r="Q80" s="12">
        <f t="shared" ref="Q80:Q88" si="28">K80</f>
        <v>4.6772217552801456E-5</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5.7608404915434498E-3</v>
      </c>
    </row>
    <row r="81" spans="2:28" hidden="1" x14ac:dyDescent="0.2">
      <c r="B81" s="1">
        <v>8</v>
      </c>
      <c r="C81" t="s">
        <v>25</v>
      </c>
      <c r="D81" s="15">
        <f t="shared" si="12"/>
        <v>5.2870218310283035E-4</v>
      </c>
      <c r="G81" s="15">
        <f t="shared" si="13"/>
        <v>0.19203908986159007</v>
      </c>
      <c r="I81" s="23">
        <f t="shared" si="14"/>
        <v>0.32057708828124987</v>
      </c>
      <c r="K81" s="15">
        <f t="shared" si="27"/>
        <v>3.167147302861124E-4</v>
      </c>
      <c r="O81">
        <f t="shared" si="26"/>
        <v>8</v>
      </c>
      <c r="P81" t="str">
        <f t="shared" si="26"/>
        <v>B-art.</v>
      </c>
      <c r="Q81" s="12">
        <f t="shared" si="28"/>
        <v>3.167147302861124E-4</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3.7993802855633786E-2</v>
      </c>
    </row>
    <row r="82" spans="2:28" hidden="1" x14ac:dyDescent="0.2">
      <c r="B82" s="1">
        <v>7</v>
      </c>
      <c r="C82" t="s">
        <v>25</v>
      </c>
      <c r="D82" s="15">
        <f t="shared" si="12"/>
        <v>2.9959790375827097E-3</v>
      </c>
      <c r="G82" s="15">
        <f t="shared" si="13"/>
        <v>0.15171088099065616</v>
      </c>
      <c r="I82" s="23">
        <f t="shared" si="14"/>
        <v>0.2724905250390624</v>
      </c>
      <c r="K82" s="15">
        <f t="shared" si="27"/>
        <v>1.6680309128401941E-3</v>
      </c>
      <c r="O82">
        <f t="shared" si="26"/>
        <v>7</v>
      </c>
      <c r="P82" t="str">
        <f t="shared" si="26"/>
        <v>B-art.</v>
      </c>
      <c r="Q82" s="12">
        <f t="shared" si="28"/>
        <v>1.6680309128401941E-3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0.19450074459173083</v>
      </c>
    </row>
    <row r="83" spans="2:28" hidden="1" x14ac:dyDescent="0.2">
      <c r="B83" s="1">
        <v>6</v>
      </c>
      <c r="C83" t="s">
        <v>25</v>
      </c>
      <c r="D83" s="15">
        <f t="shared" si="12"/>
        <v>1.3204500202679341E-2</v>
      </c>
      <c r="G83" s="15">
        <f t="shared" si="13"/>
        <v>0.11985159598261838</v>
      </c>
      <c r="I83" s="23">
        <f t="shared" si="14"/>
        <v>0.23161694628320303</v>
      </c>
      <c r="K83" s="15">
        <f t="shared" si="27"/>
        <v>6.8327488503750139E-3</v>
      </c>
      <c r="O83">
        <f t="shared" si="26"/>
        <v>6</v>
      </c>
      <c r="P83" t="str">
        <f t="shared" si="26"/>
        <v>B-art.</v>
      </c>
      <c r="Q83" s="12">
        <f t="shared" si="28"/>
        <v>6.8327488503750139E-3</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0.77231536362767406</v>
      </c>
    </row>
    <row r="84" spans="2:28" hidden="1" x14ac:dyDescent="0.2">
      <c r="B84" s="1">
        <v>5</v>
      </c>
      <c r="C84" t="s">
        <v>25</v>
      </c>
      <c r="D84" s="15">
        <f t="shared" si="12"/>
        <v>4.4895300689109761E-2</v>
      </c>
      <c r="G84" s="15">
        <f t="shared" si="13"/>
        <v>9.4682760826268531E-2</v>
      </c>
      <c r="I84" s="23">
        <f t="shared" si="14"/>
        <v>0.19687440434072256</v>
      </c>
      <c r="K84" s="15">
        <f t="shared" si="27"/>
        <v>2.159148636718505E-2</v>
      </c>
      <c r="O84">
        <f t="shared" si="26"/>
        <v>5</v>
      </c>
      <c r="P84" t="str">
        <f t="shared" si="26"/>
        <v>B-art.</v>
      </c>
      <c r="Q84" s="12">
        <f t="shared" si="28"/>
        <v>2.159148636718505E-2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2.3563508788721284</v>
      </c>
    </row>
    <row r="85" spans="2:28" hidden="1" x14ac:dyDescent="0.2">
      <c r="B85" s="1">
        <v>4</v>
      </c>
      <c r="C85" t="s">
        <v>25</v>
      </c>
      <c r="D85" s="15">
        <f t="shared" si="12"/>
        <v>0.11563941086588875</v>
      </c>
      <c r="G85" s="15">
        <f t="shared" si="13"/>
        <v>7.4799381052752134E-2</v>
      </c>
      <c r="I85" s="23">
        <f t="shared" si="14"/>
        <v>0.16734324368961417</v>
      </c>
      <c r="K85" s="15">
        <f t="shared" si="27"/>
        <v>5.1688709788109646E-2</v>
      </c>
      <c r="O85">
        <f t="shared" si="26"/>
        <v>4</v>
      </c>
      <c r="P85" t="str">
        <f t="shared" si="26"/>
        <v>B-art.</v>
      </c>
      <c r="Q85" s="12">
        <f t="shared" si="28"/>
        <v>5.1688709788109646E-2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5.4126349341716899</v>
      </c>
    </row>
    <row r="86" spans="2:28" hidden="1" x14ac:dyDescent="0.2">
      <c r="B86" s="1">
        <v>3</v>
      </c>
      <c r="C86" t="s">
        <v>25</v>
      </c>
      <c r="D86" s="15">
        <f t="shared" si="12"/>
        <v>0.21842999830223428</v>
      </c>
      <c r="G86" s="15">
        <f t="shared" si="13"/>
        <v>5.909151103167419E-2</v>
      </c>
      <c r="I86" s="23">
        <f t="shared" si="14"/>
        <v>0.14224175713617204</v>
      </c>
      <c r="K86" s="15">
        <f t="shared" si="27"/>
        <v>9.074240162801471E-2</v>
      </c>
      <c r="O86">
        <f t="shared" si="26"/>
        <v>3</v>
      </c>
      <c r="P86" t="str">
        <f t="shared" si="26"/>
        <v>B-art.</v>
      </c>
      <c r="Q86" s="12">
        <f t="shared" si="28"/>
        <v>9.074240162801471E-2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8.3383192855982724</v>
      </c>
    </row>
    <row r="87" spans="2:28" hidden="1" x14ac:dyDescent="0.2">
      <c r="B87" s="1">
        <v>2</v>
      </c>
      <c r="C87" t="s">
        <v>25</v>
      </c>
      <c r="D87" s="15">
        <f t="shared" si="12"/>
        <v>0.2856392285490757</v>
      </c>
      <c r="G87" s="15">
        <f t="shared" si="13"/>
        <v>4.668229371502261E-2</v>
      </c>
      <c r="I87" s="23">
        <f t="shared" si="14"/>
        <v>0.12090549356574623</v>
      </c>
      <c r="K87" s="15">
        <f t="shared" si="27"/>
        <v>0.110286918901741</v>
      </c>
      <c r="O87">
        <f t="shared" si="26"/>
        <v>2</v>
      </c>
      <c r="P87" t="str">
        <f t="shared" si="26"/>
        <v>B-art.</v>
      </c>
      <c r="Q87" s="12">
        <f t="shared" si="28"/>
        <v>0.110286918901741</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9.3464487538595442</v>
      </c>
    </row>
    <row r="88" spans="2:28" hidden="1" x14ac:dyDescent="0.2">
      <c r="B88" s="1">
        <v>1</v>
      </c>
      <c r="C88" t="s">
        <v>25</v>
      </c>
      <c r="D88" s="15">
        <f t="shared" si="12"/>
        <v>0.23123175644448982</v>
      </c>
      <c r="G88" s="15">
        <f t="shared" si="13"/>
        <v>3.6879012034867861E-2</v>
      </c>
      <c r="I88" s="23">
        <f t="shared" si="14"/>
        <v>0.10276966953088429</v>
      </c>
      <c r="K88" s="15">
        <f t="shared" si="27"/>
        <v>8.2977777078452747E-2</v>
      </c>
      <c r="N88" s="19"/>
      <c r="O88">
        <f t="shared" si="26"/>
        <v>1</v>
      </c>
      <c r="P88" t="str">
        <f t="shared" si="26"/>
        <v>B-art.</v>
      </c>
      <c r="Q88" s="12">
        <f t="shared" si="28"/>
        <v>8.2977777078452747E-2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6.0623563933517577</v>
      </c>
    </row>
    <row r="89" spans="2:28" hidden="1" x14ac:dyDescent="0.2">
      <c r="D89" s="15"/>
      <c r="G89" s="15"/>
      <c r="I89" s="4"/>
      <c r="K89" s="15"/>
      <c r="M89" s="15">
        <f>SUM(K59:K88)</f>
        <v>0.36615737925213665</v>
      </c>
      <c r="N89" s="19"/>
      <c r="AA89" s="25"/>
      <c r="AB89" s="7"/>
    </row>
    <row r="90" spans="2:28" hidden="1" x14ac:dyDescent="0.2">
      <c r="B90" s="6">
        <v>0</v>
      </c>
      <c r="C90" s="20" t="s">
        <v>25</v>
      </c>
      <c r="D90" s="15">
        <f>IF(B90&lt;=$B$22,BINOMDIST(B90,$B$22,$G$13,0),0)</f>
        <v>8.7354219101251726E-2</v>
      </c>
      <c r="G90" s="15">
        <f>IF(B90&lt;=$B$22,BINOMDIST($B$22-B90,$B$22-B90,$G$12,0),0)</f>
        <v>2.9134419507545611E-2</v>
      </c>
      <c r="I90" s="23">
        <f>(1-$G$13)^($B$22-B90)</f>
        <v>8.7354219101251629E-2</v>
      </c>
      <c r="K90" s="15">
        <f t="shared" si="27"/>
        <v>2.9134419507545643E-2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15</v>
      </c>
      <c r="C93" t="s">
        <v>24</v>
      </c>
      <c r="D93" s="15">
        <f>BINOMDIST(B93,$B$22,$G$12,0)</f>
        <v>2.9134419507545611E-2</v>
      </c>
      <c r="G93" s="16"/>
      <c r="K93" s="16"/>
      <c r="M93" s="15">
        <f>D93</f>
        <v>2.9134419507545611E-2</v>
      </c>
      <c r="N93" s="19"/>
      <c r="O93">
        <f>B93</f>
        <v>15</v>
      </c>
      <c r="P93" t="str">
        <f>C93</f>
        <v>A-art.</v>
      </c>
      <c r="Q93" s="12">
        <f>D93</f>
        <v>2.9134419507545611E-2</v>
      </c>
      <c r="R93" s="16"/>
      <c r="S93" s="9">
        <v>0</v>
      </c>
      <c r="T93" s="9">
        <f>$D$12*$E$16</f>
        <v>28.2</v>
      </c>
      <c r="U93" s="17">
        <f>B93/(B93+1)</f>
        <v>0.9375</v>
      </c>
      <c r="V93" s="37">
        <f>B93*($E$17*2)</f>
        <v>39</v>
      </c>
      <c r="W93" s="38">
        <f>ROUNDDOWN((U93*$D$12)*$E$19,0)</f>
        <v>1</v>
      </c>
      <c r="X93" s="37">
        <f>W93*$E$18</f>
        <v>7.5</v>
      </c>
      <c r="Y93" s="18">
        <f>S93+(T93*U93)+V93+X93</f>
        <v>72.9375</v>
      </c>
      <c r="Z93" s="18"/>
      <c r="AA93" s="25">
        <f>Y93*Q93</f>
        <v>2.124991722831608</v>
      </c>
      <c r="AB93" s="7"/>
    </row>
    <row r="94" spans="2:28" ht="13.5" hidden="1" thickBot="1" x14ac:dyDescent="0.25">
      <c r="D94" s="15"/>
      <c r="AA94" s="25"/>
    </row>
    <row r="95" spans="2:28" ht="13.5" hidden="1" thickBot="1" x14ac:dyDescent="0.25">
      <c r="D95" s="15"/>
      <c r="M95" s="15">
        <f>SUM(M55:M93)</f>
        <v>1.0000000000000004</v>
      </c>
      <c r="N95" s="19"/>
      <c r="Q95" s="12">
        <f>SUM(Q25:Q93)</f>
        <v>1.0000000000000007</v>
      </c>
      <c r="R95" s="16"/>
      <c r="AA95" s="39">
        <f>SUM(AA25:AA93)</f>
        <v>147.82755521272682</v>
      </c>
    </row>
    <row r="96" spans="2:28" hidden="1" x14ac:dyDescent="0.2">
      <c r="D96" s="15"/>
      <c r="AA96" s="25"/>
    </row>
    <row r="97" spans="3:27" hidden="1" x14ac:dyDescent="0.2">
      <c r="D97" s="15"/>
      <c r="AA97" s="25"/>
    </row>
    <row r="98" spans="3:27" hidden="1"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42"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571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5713" r:id="rId5"/>
      </mc:Fallback>
    </mc:AlternateContent>
    <mc:AlternateContent xmlns:mc="http://schemas.openxmlformats.org/markup-compatibility/2006">
      <mc:Choice Requires="x14">
        <oleObject progId="Equation.3" shapeId="11571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5714" r:id="rId7"/>
      </mc:Fallback>
    </mc:AlternateContent>
    <mc:AlternateContent xmlns:mc="http://schemas.openxmlformats.org/markup-compatibility/2006">
      <mc:Choice Requires="x14">
        <oleObject progId="Equation.3" shapeId="11571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5715" r:id="rId9"/>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A23" sqref="A23:XFD97"/>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151.25244210584626</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16</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2.8211099074559985E-20</v>
      </c>
      <c r="O39">
        <f t="shared" si="1"/>
        <v>16</v>
      </c>
      <c r="P39" t="str">
        <f t="shared" si="1"/>
        <v>C-art.</v>
      </c>
      <c r="Q39" s="12">
        <f t="shared" si="1"/>
        <v>2.8211099074559985E-20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7.7836413718410377E-18</v>
      </c>
    </row>
    <row r="40" spans="2:27" hidden="1" x14ac:dyDescent="0.2">
      <c r="B40" s="1">
        <v>15</v>
      </c>
      <c r="C40" t="s">
        <v>23</v>
      </c>
      <c r="D40" s="15">
        <f t="shared" si="0"/>
        <v>7.0715821680230692E-18</v>
      </c>
      <c r="O40">
        <f t="shared" si="1"/>
        <v>15</v>
      </c>
      <c r="P40" t="str">
        <f t="shared" si="1"/>
        <v>C-art.</v>
      </c>
      <c r="Q40" s="12">
        <f t="shared" si="1"/>
        <v>7.0715821680230692E-18</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1.929976205296856E-15</v>
      </c>
    </row>
    <row r="41" spans="2:27" hidden="1" x14ac:dyDescent="0.2">
      <c r="B41" s="1">
        <v>14</v>
      </c>
      <c r="C41" t="s">
        <v>23</v>
      </c>
      <c r="D41" s="15">
        <f t="shared" si="0"/>
        <v>8.3091090474270844E-16</v>
      </c>
      <c r="O41">
        <f t="shared" si="1"/>
        <v>14</v>
      </c>
      <c r="P41" t="str">
        <f t="shared" si="1"/>
        <v>C-art.</v>
      </c>
      <c r="Q41" s="12">
        <f t="shared" si="1"/>
        <v>8.3091090474270844E-16</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2.2424734285316851E-13</v>
      </c>
    </row>
    <row r="42" spans="2:27" hidden="1" x14ac:dyDescent="0.2">
      <c r="B42" s="1">
        <v>13</v>
      </c>
      <c r="C42" t="s">
        <v>23</v>
      </c>
      <c r="D42" s="15">
        <f t="shared" si="0"/>
        <v>6.074881948007766E-14</v>
      </c>
      <c r="O42">
        <f t="shared" si="1"/>
        <v>13</v>
      </c>
      <c r="P42" t="str">
        <f t="shared" si="1"/>
        <v>C-art.</v>
      </c>
      <c r="Q42" s="12">
        <f t="shared" si="1"/>
        <v>6.074881948007766E-14</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1.6206570060895119E-11</v>
      </c>
    </row>
    <row r="43" spans="2:27" hidden="1" x14ac:dyDescent="0.2">
      <c r="B43" s="1">
        <v>12</v>
      </c>
      <c r="C43" t="s">
        <v>23</v>
      </c>
      <c r="D43" s="15">
        <f t="shared" si="0"/>
        <v>3.0931273918606299E-12</v>
      </c>
      <c r="O43">
        <f t="shared" si="1"/>
        <v>12</v>
      </c>
      <c r="P43" t="str">
        <f t="shared" si="1"/>
        <v>C-art.</v>
      </c>
      <c r="Q43" s="12">
        <f t="shared" si="1"/>
        <v>3.0931273918606299E-12</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8.1535313915198789E-10</v>
      </c>
    </row>
    <row r="44" spans="2:27" hidden="1" x14ac:dyDescent="0.2">
      <c r="B44" s="1">
        <v>11</v>
      </c>
      <c r="C44" t="s">
        <v>23</v>
      </c>
      <c r="D44" s="15">
        <f t="shared" si="0"/>
        <v>1.1630158993395944E-10</v>
      </c>
      <c r="O44">
        <f t="shared" si="1"/>
        <v>11</v>
      </c>
      <c r="P44" t="str">
        <f t="shared" si="1"/>
        <v>C-art.</v>
      </c>
      <c r="Q44" s="12">
        <f t="shared" si="1"/>
        <v>1.1630158993395944E-10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3.0276405235541214E-8</v>
      </c>
    </row>
    <row r="45" spans="2:27" hidden="1" x14ac:dyDescent="0.2">
      <c r="B45" s="1">
        <v>10</v>
      </c>
      <c r="C45" t="s">
        <v>23</v>
      </c>
      <c r="D45" s="15">
        <f t="shared" si="0"/>
        <v>3.3404401108809635E-9</v>
      </c>
      <c r="G45" s="16"/>
      <c r="O45">
        <f t="shared" ref="O45:Q54" si="10">B45</f>
        <v>10</v>
      </c>
      <c r="P45" t="str">
        <f t="shared" si="10"/>
        <v>C-art.</v>
      </c>
      <c r="Q45" s="12">
        <f t="shared" si="10"/>
        <v>3.3404401108809635E-9</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8.5825624092490882E-7</v>
      </c>
    </row>
    <row r="46" spans="2:27" hidden="1" x14ac:dyDescent="0.2">
      <c r="B46" s="1">
        <v>9</v>
      </c>
      <c r="C46" t="s">
        <v>23</v>
      </c>
      <c r="D46" s="15">
        <f t="shared" si="0"/>
        <v>7.4762231053050026E-8</v>
      </c>
      <c r="O46">
        <f t="shared" si="10"/>
        <v>9</v>
      </c>
      <c r="P46" t="str">
        <f t="shared" si="10"/>
        <v>C-art.</v>
      </c>
      <c r="Q46" s="12">
        <f t="shared" si="10"/>
        <v>7.4762231053050026E-8</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1.8942656006373391E-5</v>
      </c>
    </row>
    <row r="47" spans="2:27" hidden="1" x14ac:dyDescent="0.2">
      <c r="B47" s="1">
        <v>8</v>
      </c>
      <c r="C47" t="s">
        <v>23</v>
      </c>
      <c r="D47" s="15">
        <f t="shared" si="0"/>
        <v>1.3176843223100071E-6</v>
      </c>
      <c r="O47">
        <f t="shared" si="10"/>
        <v>8</v>
      </c>
      <c r="P47" t="str">
        <f t="shared" si="10"/>
        <v>C-art.</v>
      </c>
      <c r="Q47" s="12">
        <f t="shared" si="10"/>
        <v>1.3176843223100071E-6</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3.2889693503596068E-4</v>
      </c>
    </row>
    <row r="48" spans="2:27" hidden="1" x14ac:dyDescent="0.2">
      <c r="B48" s="1">
        <v>7</v>
      </c>
      <c r="C48" t="s">
        <v>23</v>
      </c>
      <c r="D48" s="15">
        <f t="shared" si="0"/>
        <v>1.8349974266243043E-5</v>
      </c>
      <c r="O48">
        <f t="shared" si="10"/>
        <v>7</v>
      </c>
      <c r="P48" t="str">
        <f t="shared" si="10"/>
        <v>C-art.</v>
      </c>
      <c r="Q48" s="12">
        <f t="shared" si="10"/>
        <v>1.8349974266243043E-5</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4.5056526813333168E-3</v>
      </c>
    </row>
    <row r="49" spans="2:28" hidden="1" x14ac:dyDescent="0.2">
      <c r="B49" s="1">
        <v>6</v>
      </c>
      <c r="C49" t="s">
        <v>23</v>
      </c>
      <c r="D49" s="15">
        <f t="shared" si="0"/>
        <v>2.0123805111979876E-4</v>
      </c>
      <c r="O49">
        <f t="shared" si="10"/>
        <v>6</v>
      </c>
      <c r="P49" t="str">
        <f t="shared" si="10"/>
        <v>C-art.</v>
      </c>
      <c r="Q49" s="12">
        <f t="shared" si="10"/>
        <v>2.0123805111979876E-4</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4.8510444602938685E-2</v>
      </c>
    </row>
    <row r="50" spans="2:28" hidden="1" x14ac:dyDescent="0.2">
      <c r="B50" s="1">
        <v>5</v>
      </c>
      <c r="C50" t="s">
        <v>23</v>
      </c>
      <c r="D50" s="15">
        <f t="shared" si="0"/>
        <v>1.7196706186600986E-3</v>
      </c>
      <c r="O50">
        <f t="shared" si="10"/>
        <v>5</v>
      </c>
      <c r="P50" t="str">
        <f t="shared" si="10"/>
        <v>C-art.</v>
      </c>
      <c r="Q50" s="12">
        <f t="shared" si="10"/>
        <v>1.7196706186600986E-3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0.4057620147082458</v>
      </c>
    </row>
    <row r="51" spans="2:28" hidden="1" x14ac:dyDescent="0.2">
      <c r="B51" s="1">
        <v>4</v>
      </c>
      <c r="C51" t="s">
        <v>23</v>
      </c>
      <c r="D51" s="15">
        <f t="shared" si="0"/>
        <v>1.1225627649586753E-2</v>
      </c>
      <c r="O51">
        <f t="shared" si="10"/>
        <v>4</v>
      </c>
      <c r="P51" t="str">
        <f t="shared" si="10"/>
        <v>C-art.</v>
      </c>
      <c r="Q51" s="12">
        <f t="shared" si="10"/>
        <v>1.1225627649586753E-2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2.5801431614916179</v>
      </c>
    </row>
    <row r="52" spans="2:28" hidden="1" x14ac:dyDescent="0.2">
      <c r="B52" s="1">
        <v>3</v>
      </c>
      <c r="C52" t="s">
        <v>23</v>
      </c>
      <c r="D52" s="15">
        <f t="shared" si="0"/>
        <v>5.4113282003136177E-2</v>
      </c>
      <c r="O52">
        <f t="shared" si="10"/>
        <v>3</v>
      </c>
      <c r="P52" t="str">
        <f t="shared" si="10"/>
        <v>C-art.</v>
      </c>
      <c r="Q52" s="12">
        <f t="shared" si="10"/>
        <v>5.4113282003136177E-2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11.606216724032649</v>
      </c>
    </row>
    <row r="53" spans="2:28" hidden="1" x14ac:dyDescent="0.2">
      <c r="B53" s="1">
        <v>2</v>
      </c>
      <c r="C53" t="s">
        <v>23</v>
      </c>
      <c r="D53" s="15">
        <f t="shared" si="0"/>
        <v>0.18166601815338568</v>
      </c>
      <c r="O53">
        <f t="shared" si="10"/>
        <v>2</v>
      </c>
      <c r="P53" t="str">
        <f t="shared" si="10"/>
        <v>C-art.</v>
      </c>
      <c r="Q53" s="12">
        <f t="shared" si="10"/>
        <v>0.18166601815338568</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36.897579393740315</v>
      </c>
    </row>
    <row r="54" spans="2:28" hidden="1" x14ac:dyDescent="0.2">
      <c r="B54" s="1">
        <v>1</v>
      </c>
      <c r="C54" t="s">
        <v>23</v>
      </c>
      <c r="D54" s="15">
        <f t="shared" si="0"/>
        <v>0.37948012680929455</v>
      </c>
      <c r="O54">
        <f t="shared" si="10"/>
        <v>1</v>
      </c>
      <c r="P54" t="str">
        <f t="shared" si="10"/>
        <v>C-art.</v>
      </c>
      <c r="Q54" s="12">
        <f t="shared" si="10"/>
        <v>0.37948012680929455</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66.583583049958818</v>
      </c>
    </row>
    <row r="55" spans="2:28" hidden="1" x14ac:dyDescent="0.2">
      <c r="D55" s="15"/>
      <c r="K55" s="4"/>
      <c r="M55" s="15">
        <f>SUM(D25:D54)</f>
        <v>0.62842570916589913</v>
      </c>
      <c r="N55" s="19"/>
      <c r="AA55" s="25"/>
      <c r="AB55" s="7"/>
    </row>
    <row r="56" spans="2:28" hidden="1" x14ac:dyDescent="0.2">
      <c r="B56" s="6">
        <v>0</v>
      </c>
      <c r="C56" s="20" t="s">
        <v>23</v>
      </c>
      <c r="D56" s="15">
        <f>BINOMDIST(B56,$B$22,$G$14,0)</f>
        <v>0.37157429083410093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9.7304973788932987</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8.2709227720593024</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7.0302843562504069</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5.9757417028128454</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5.0793804473909185</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4.3174733802822809</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3.6698523732399382</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3.1193745172539478</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2.6514683396658554</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2.2537480887159766</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1.9156858754085804</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1.628332994097293</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1.3840830449826991</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1.1764705882352942</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6.5684083557128919E-14</v>
      </c>
      <c r="G73" s="15">
        <f t="shared" si="13"/>
        <v>1</v>
      </c>
      <c r="I73" s="23">
        <f t="shared" si="14"/>
        <v>1</v>
      </c>
      <c r="K73" s="15">
        <f t="shared" si="21"/>
        <v>6.5684083557128919E-14</v>
      </c>
      <c r="O73">
        <f t="shared" si="15"/>
        <v>16</v>
      </c>
      <c r="P73" t="str">
        <f t="shared" si="15"/>
        <v>B-art.</v>
      </c>
      <c r="Q73" s="12">
        <f t="shared" si="22"/>
        <v>6.5684083557128919E-14</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9.433084428120333E-12</v>
      </c>
    </row>
    <row r="74" spans="2:27" hidden="1" x14ac:dyDescent="0.2">
      <c r="B74" s="1">
        <v>15</v>
      </c>
      <c r="C74" t="s">
        <v>25</v>
      </c>
      <c r="D74" s="15">
        <f t="shared" si="12"/>
        <v>5.9553569091796865E-12</v>
      </c>
      <c r="G74" s="15">
        <f t="shared" si="13"/>
        <v>0.79</v>
      </c>
      <c r="I74" s="23">
        <f t="shared" si="14"/>
        <v>0.85</v>
      </c>
      <c r="K74" s="15">
        <f t="shared" si="21"/>
        <v>5.5349787744140621E-12</v>
      </c>
      <c r="O74">
        <f t="shared" si="15"/>
        <v>15</v>
      </c>
      <c r="P74" t="str">
        <f t="shared" si="15"/>
        <v>B-art.</v>
      </c>
      <c r="Q74" s="12">
        <f t="shared" si="22"/>
        <v>5.5349787744140621E-12</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7.7939419867218014E-10</v>
      </c>
    </row>
    <row r="75" spans="2:27" hidden="1" x14ac:dyDescent="0.2">
      <c r="B75" s="1">
        <v>14</v>
      </c>
      <c r="C75" t="s">
        <v>25</v>
      </c>
      <c r="D75" s="15">
        <f t="shared" si="12"/>
        <v>2.5310266864013646E-10</v>
      </c>
      <c r="G75" s="15">
        <f t="shared" si="13"/>
        <v>0.6241000000000001</v>
      </c>
      <c r="I75" s="23">
        <f t="shared" si="14"/>
        <v>0.72249999999999992</v>
      </c>
      <c r="K75" s="15">
        <f t="shared" si="21"/>
        <v>2.1863166158935532E-10</v>
      </c>
      <c r="O75">
        <f t="shared" si="15"/>
        <v>14</v>
      </c>
      <c r="P75" t="str">
        <f t="shared" si="15"/>
        <v>B-art.</v>
      </c>
      <c r="Q75" s="12">
        <f t="shared" si="22"/>
        <v>2.1863166158935532E-10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3.0167962701627722E-8</v>
      </c>
    </row>
    <row r="76" spans="2:27" hidden="1" x14ac:dyDescent="0.2">
      <c r="B76" s="1">
        <v>13</v>
      </c>
      <c r="C76" t="s">
        <v>25</v>
      </c>
      <c r="D76" s="15">
        <f t="shared" si="12"/>
        <v>6.693159459594718E-9</v>
      </c>
      <c r="G76" s="15">
        <f t="shared" si="13"/>
        <v>0.49303900000000006</v>
      </c>
      <c r="I76" s="23">
        <f t="shared" si="14"/>
        <v>0.61412499999999992</v>
      </c>
      <c r="K76" s="15">
        <f t="shared" si="21"/>
        <v>5.3734803937294867E-9</v>
      </c>
      <c r="O76">
        <f t="shared" si="15"/>
        <v>13</v>
      </c>
      <c r="P76" t="str">
        <f t="shared" si="15"/>
        <v>B-art.</v>
      </c>
      <c r="Q76" s="12">
        <f t="shared" si="22"/>
        <v>5.3734803937294867E-9</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7.2609537640297813E-7</v>
      </c>
    </row>
    <row r="77" spans="2:27" hidden="1" x14ac:dyDescent="0.2">
      <c r="B77" s="1">
        <v>12</v>
      </c>
      <c r="C77" t="s">
        <v>25</v>
      </c>
      <c r="D77" s="15">
        <f t="shared" si="12"/>
        <v>1.2326568671420311E-7</v>
      </c>
      <c r="G77" s="15">
        <f t="shared" si="13"/>
        <v>0.38950081000000009</v>
      </c>
      <c r="I77" s="23">
        <f t="shared" si="14"/>
        <v>0.52200624999999989</v>
      </c>
      <c r="K77" s="15">
        <f t="shared" si="21"/>
        <v>9.1976072739336691E-8</v>
      </c>
      <c r="O77">
        <f t="shared" si="15"/>
        <v>12</v>
      </c>
      <c r="P77" t="str">
        <f t="shared" si="15"/>
        <v>B-art.</v>
      </c>
      <c r="Q77" s="12">
        <f t="shared" si="22"/>
        <v>9.1976072739336691E-8</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1.2161642344196572E-5</v>
      </c>
    </row>
    <row r="78" spans="2:27" hidden="1" x14ac:dyDescent="0.2">
      <c r="B78" s="1">
        <v>11</v>
      </c>
      <c r="C78" t="s">
        <v>25</v>
      </c>
      <c r="D78" s="15">
        <f t="shared" si="12"/>
        <v>1.6764133393131593E-6</v>
      </c>
      <c r="G78" s="15">
        <f t="shared" si="13"/>
        <v>0.30770563990000011</v>
      </c>
      <c r="I78" s="23">
        <f t="shared" si="14"/>
        <v>0.44370531249999989</v>
      </c>
      <c r="K78" s="15">
        <f t="shared" si="21"/>
        <v>1.1625775594252138E-6</v>
      </c>
      <c r="O78">
        <f t="shared" si="15"/>
        <v>11</v>
      </c>
      <c r="P78" t="str">
        <f t="shared" si="15"/>
        <v>B-art.</v>
      </c>
      <c r="Q78" s="12">
        <f t="shared" si="22"/>
        <v>1.1625775594252138E-6</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1.5029415162396022E-4</v>
      </c>
    </row>
    <row r="79" spans="2:27" hidden="1" x14ac:dyDescent="0.2">
      <c r="B79" s="1">
        <v>10</v>
      </c>
      <c r="C79" t="s">
        <v>25</v>
      </c>
      <c r="D79" s="15">
        <f t="shared" si="12"/>
        <v>1.7416071913975599E-5</v>
      </c>
      <c r="G79" s="15">
        <f t="shared" si="13"/>
        <v>0.24308745552100008</v>
      </c>
      <c r="I79" s="23">
        <f t="shared" si="14"/>
        <v>0.37714951562499988</v>
      </c>
      <c r="K79" s="15">
        <f>G79*D79/I79</f>
        <v>1.1225332212672343E-5</v>
      </c>
      <c r="O79">
        <f t="shared" ref="O79:P88" si="26">B79</f>
        <v>10</v>
      </c>
      <c r="P79" t="str">
        <f t="shared" si="26"/>
        <v>B-art.</v>
      </c>
      <c r="Q79" s="12">
        <f>K79</f>
        <v>1.1225332212672343E-5</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1.4173512645618742E-3</v>
      </c>
    </row>
    <row r="80" spans="2:27" hidden="1" x14ac:dyDescent="0.2">
      <c r="B80" s="1">
        <v>9</v>
      </c>
      <c r="C80" t="s">
        <v>25</v>
      </c>
      <c r="D80" s="15">
        <f t="shared" si="12"/>
        <v>1.4098724882742126E-4</v>
      </c>
      <c r="G80" s="15">
        <f t="shared" si="13"/>
        <v>0.19203908986159007</v>
      </c>
      <c r="I80" s="23">
        <f t="shared" si="14"/>
        <v>0.32057708828124987</v>
      </c>
      <c r="K80" s="15">
        <f t="shared" ref="K80:K90" si="27">G80*D80/I80</f>
        <v>8.4457261409629858E-5</v>
      </c>
      <c r="O80">
        <f t="shared" si="26"/>
        <v>9</v>
      </c>
      <c r="P80" t="str">
        <f t="shared" si="26"/>
        <v>B-art.</v>
      </c>
      <c r="Q80" s="12">
        <f t="shared" ref="Q80:Q88" si="28">K80</f>
        <v>8.4457261409629858E-5</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1.040243197330129E-2</v>
      </c>
    </row>
    <row r="81" spans="2:28" hidden="1" x14ac:dyDescent="0.2">
      <c r="B81" s="1">
        <v>8</v>
      </c>
      <c r="C81" t="s">
        <v>25</v>
      </c>
      <c r="D81" s="15">
        <f t="shared" si="12"/>
        <v>8.9879371127481145E-4</v>
      </c>
      <c r="G81" s="15">
        <f t="shared" si="13"/>
        <v>0.15171088099065616</v>
      </c>
      <c r="I81" s="23">
        <f t="shared" si="14"/>
        <v>0.2724905250390624</v>
      </c>
      <c r="K81" s="15">
        <f t="shared" si="27"/>
        <v>5.0040927385205751E-4</v>
      </c>
      <c r="O81">
        <f t="shared" si="26"/>
        <v>8</v>
      </c>
      <c r="P81" t="str">
        <f t="shared" si="26"/>
        <v>B-art.</v>
      </c>
      <c r="Q81" s="12">
        <f t="shared" si="28"/>
        <v>5.0040927385205751E-4</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6.003020851190137E-2</v>
      </c>
    </row>
    <row r="82" spans="2:28" hidden="1" x14ac:dyDescent="0.2">
      <c r="B82" s="1">
        <v>7</v>
      </c>
      <c r="C82" t="s">
        <v>25</v>
      </c>
      <c r="D82" s="15">
        <f t="shared" si="12"/>
        <v>4.5272572123471995E-3</v>
      </c>
      <c r="G82" s="15">
        <f t="shared" si="13"/>
        <v>0.11985159598261838</v>
      </c>
      <c r="I82" s="23">
        <f t="shared" si="14"/>
        <v>0.23161694628320303</v>
      </c>
      <c r="K82" s="15">
        <f t="shared" si="27"/>
        <v>2.3426567487000033E-3</v>
      </c>
      <c r="O82">
        <f t="shared" si="26"/>
        <v>7</v>
      </c>
      <c r="P82" t="str">
        <f t="shared" si="26"/>
        <v>B-art.</v>
      </c>
      <c r="Q82" s="12">
        <f t="shared" si="28"/>
        <v>2.3426567487000033E-3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0.27316549018216391</v>
      </c>
    </row>
    <row r="83" spans="2:28" hidden="1" x14ac:dyDescent="0.2">
      <c r="B83" s="1">
        <v>6</v>
      </c>
      <c r="C83" t="s">
        <v>25</v>
      </c>
      <c r="D83" s="15">
        <f t="shared" si="12"/>
        <v>1.7958120275643891E-2</v>
      </c>
      <c r="G83" s="15">
        <f t="shared" si="13"/>
        <v>9.4682760826268531E-2</v>
      </c>
      <c r="I83" s="23">
        <f t="shared" si="14"/>
        <v>0.19687440434072256</v>
      </c>
      <c r="K83" s="15">
        <f t="shared" si="27"/>
        <v>8.6365945468740123E-3</v>
      </c>
      <c r="O83">
        <f t="shared" si="26"/>
        <v>6</v>
      </c>
      <c r="P83" t="str">
        <f t="shared" si="26"/>
        <v>B-art.</v>
      </c>
      <c r="Q83" s="12">
        <f t="shared" si="28"/>
        <v>8.6365945468740123E-3</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0.97620661962537936</v>
      </c>
    </row>
    <row r="84" spans="2:28" hidden="1" x14ac:dyDescent="0.2">
      <c r="B84" s="1">
        <v>5</v>
      </c>
      <c r="C84" t="s">
        <v>25</v>
      </c>
      <c r="D84" s="15">
        <f t="shared" si="12"/>
        <v>5.5506917215626575E-2</v>
      </c>
      <c r="G84" s="15">
        <f t="shared" si="13"/>
        <v>7.4799381052752134E-2</v>
      </c>
      <c r="I84" s="23">
        <f t="shared" si="14"/>
        <v>0.16734324368961417</v>
      </c>
      <c r="K84" s="15">
        <f t="shared" si="27"/>
        <v>2.481058069829262E-2</v>
      </c>
      <c r="O84">
        <f t="shared" si="26"/>
        <v>5</v>
      </c>
      <c r="P84" t="str">
        <f t="shared" si="26"/>
        <v>B-art.</v>
      </c>
      <c r="Q84" s="12">
        <f t="shared" si="28"/>
        <v>2.481058069829262E-2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2.7076613735403345</v>
      </c>
    </row>
    <row r="85" spans="2:28" hidden="1" x14ac:dyDescent="0.2">
      <c r="B85" s="1">
        <v>4</v>
      </c>
      <c r="C85" t="s">
        <v>25</v>
      </c>
      <c r="D85" s="15">
        <f t="shared" si="12"/>
        <v>0.1310579989813406</v>
      </c>
      <c r="G85" s="15">
        <f t="shared" si="13"/>
        <v>5.909151103167419E-2</v>
      </c>
      <c r="I85" s="23">
        <f t="shared" si="14"/>
        <v>0.14224175713617204</v>
      </c>
      <c r="K85" s="15">
        <f t="shared" si="27"/>
        <v>5.444544097680884E-2</v>
      </c>
      <c r="O85">
        <f t="shared" si="26"/>
        <v>4</v>
      </c>
      <c r="P85" t="str">
        <f t="shared" si="26"/>
        <v>B-art.</v>
      </c>
      <c r="Q85" s="12">
        <f t="shared" si="28"/>
        <v>5.444544097680884E-2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5.7013087973275152</v>
      </c>
    </row>
    <row r="86" spans="2:28" hidden="1" x14ac:dyDescent="0.2">
      <c r="B86" s="1">
        <v>3</v>
      </c>
      <c r="C86" t="s">
        <v>25</v>
      </c>
      <c r="D86" s="15">
        <f t="shared" si="12"/>
        <v>0.22851138283926045</v>
      </c>
      <c r="G86" s="15">
        <f t="shared" si="13"/>
        <v>4.668229371502261E-2</v>
      </c>
      <c r="I86" s="23">
        <f t="shared" si="14"/>
        <v>0.12090549356574623</v>
      </c>
      <c r="K86" s="15">
        <f t="shared" si="27"/>
        <v>8.8229535121392769E-2</v>
      </c>
      <c r="O86">
        <f t="shared" si="26"/>
        <v>3</v>
      </c>
      <c r="P86" t="str">
        <f t="shared" si="26"/>
        <v>B-art.</v>
      </c>
      <c r="Q86" s="12">
        <f t="shared" si="28"/>
        <v>8.8229535121392769E-2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8.1074119823047823</v>
      </c>
    </row>
    <row r="87" spans="2:28" hidden="1" x14ac:dyDescent="0.2">
      <c r="B87" s="1">
        <v>2</v>
      </c>
      <c r="C87" t="s">
        <v>25</v>
      </c>
      <c r="D87" s="15">
        <f t="shared" si="12"/>
        <v>0.27747810773338777</v>
      </c>
      <c r="G87" s="15">
        <f t="shared" si="13"/>
        <v>3.6879012034867861E-2</v>
      </c>
      <c r="I87" s="23">
        <f t="shared" si="14"/>
        <v>0.10276966953088429</v>
      </c>
      <c r="K87" s="15">
        <f t="shared" si="27"/>
        <v>9.9573332494143296E-2</v>
      </c>
      <c r="O87">
        <f t="shared" si="26"/>
        <v>2</v>
      </c>
      <c r="P87" t="str">
        <f t="shared" si="26"/>
        <v>B-art.</v>
      </c>
      <c r="Q87" s="12">
        <f t="shared" si="28"/>
        <v>9.9573332494143296E-2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8.4385080177703315</v>
      </c>
    </row>
    <row r="88" spans="2:28" hidden="1" x14ac:dyDescent="0.2">
      <c r="B88" s="1">
        <v>1</v>
      </c>
      <c r="C88" t="s">
        <v>25</v>
      </c>
      <c r="D88" s="15">
        <f t="shared" si="12"/>
        <v>0.2096501258430041</v>
      </c>
      <c r="G88" s="15">
        <f t="shared" si="13"/>
        <v>2.9134419507545611E-2</v>
      </c>
      <c r="I88" s="23">
        <f t="shared" si="14"/>
        <v>8.7354219101251629E-2</v>
      </c>
      <c r="K88" s="15">
        <f t="shared" si="27"/>
        <v>6.9922606818109537E-2</v>
      </c>
      <c r="N88" s="19"/>
      <c r="O88">
        <f t="shared" si="26"/>
        <v>1</v>
      </c>
      <c r="P88" t="str">
        <f t="shared" si="26"/>
        <v>B-art.</v>
      </c>
      <c r="Q88" s="12">
        <f t="shared" si="28"/>
        <v>6.9922606818109537E-2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5.108545654131083</v>
      </c>
    </row>
    <row r="89" spans="2:28" hidden="1" x14ac:dyDescent="0.2">
      <c r="D89" s="15"/>
      <c r="G89" s="15"/>
      <c r="I89" s="4"/>
      <c r="K89" s="15"/>
      <c r="M89" s="15">
        <f>SUM(K59:K88)</f>
        <v>0.34855809942314031</v>
      </c>
      <c r="N89" s="19"/>
      <c r="AA89" s="25"/>
      <c r="AB89" s="7"/>
    </row>
    <row r="90" spans="2:28" hidden="1" x14ac:dyDescent="0.2">
      <c r="B90" s="6">
        <v>0</v>
      </c>
      <c r="C90" s="20" t="s">
        <v>25</v>
      </c>
      <c r="D90" s="15">
        <f>IF(B90&lt;=$B$22,BINOMDIST(B90,$B$22,$G$13,0),0)</f>
        <v>7.4251086236063982E-2</v>
      </c>
      <c r="G90" s="15">
        <f>IF(B90&lt;=$B$22,BINOMDIST($B$22-B90,$B$22-B90,$G$12,0),0)</f>
        <v>2.3016191410961034E-2</v>
      </c>
      <c r="I90" s="23">
        <f>(1-$G$13)^($B$22-B90)</f>
        <v>7.4251086236063898E-2</v>
      </c>
      <c r="K90" s="15">
        <f t="shared" si="27"/>
        <v>2.3016191410961059E-2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16</v>
      </c>
      <c r="C93" t="s">
        <v>24</v>
      </c>
      <c r="D93" s="15">
        <f>BINOMDIST(B93,$B$22,$G$12,0)</f>
        <v>2.3016191410961034E-2</v>
      </c>
      <c r="G93" s="16"/>
      <c r="K93" s="16"/>
      <c r="M93" s="15">
        <f>D93</f>
        <v>2.3016191410961034E-2</v>
      </c>
      <c r="N93" s="19"/>
      <c r="O93">
        <f>B93</f>
        <v>16</v>
      </c>
      <c r="P93" t="str">
        <f>C93</f>
        <v>A-art.</v>
      </c>
      <c r="Q93" s="12">
        <f>D93</f>
        <v>2.3016191410961034E-2</v>
      </c>
      <c r="R93" s="16"/>
      <c r="S93" s="9">
        <v>0</v>
      </c>
      <c r="T93" s="9">
        <f>$D$12*$E$16</f>
        <v>28.2</v>
      </c>
      <c r="U93" s="17">
        <f>B93/(B93+1)</f>
        <v>0.94117647058823528</v>
      </c>
      <c r="V93" s="37">
        <f>B93*($E$17*2)</f>
        <v>41.6</v>
      </c>
      <c r="W93" s="38">
        <f>ROUNDDOWN((U93*$D$12)*$E$19,0)</f>
        <v>1</v>
      </c>
      <c r="X93" s="37">
        <f>W93*$E$18</f>
        <v>7.5</v>
      </c>
      <c r="Y93" s="18">
        <f>S93+(T93*U93)+V93+X93</f>
        <v>75.641176470588235</v>
      </c>
      <c r="Z93" s="18"/>
      <c r="AA93" s="25">
        <f>Y93*Q93</f>
        <v>1.7409717961973408</v>
      </c>
      <c r="AB93" s="7"/>
    </row>
    <row r="94" spans="2:28" ht="13.5" hidden="1" thickBot="1" x14ac:dyDescent="0.25">
      <c r="D94" s="15"/>
      <c r="AA94" s="25"/>
    </row>
    <row r="95" spans="2:28" ht="13.5" hidden="1" thickBot="1" x14ac:dyDescent="0.25">
      <c r="D95" s="15"/>
      <c r="M95" s="15">
        <f>SUM(M55:M93)</f>
        <v>1.0000000000000004</v>
      </c>
      <c r="N95" s="19"/>
      <c r="Q95" s="12">
        <f>SUM(Q25:Q93)</f>
        <v>1.0000000000000007</v>
      </c>
      <c r="R95" s="16"/>
      <c r="AA95" s="39">
        <f>SUM(AA25:AA93)</f>
        <v>151.25244210584626</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BE"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673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6737" r:id="rId5"/>
      </mc:Fallback>
    </mc:AlternateContent>
    <mc:AlternateContent xmlns:mc="http://schemas.openxmlformats.org/markup-compatibility/2006">
      <mc:Choice Requires="x14">
        <oleObject progId="Equation.3" shapeId="11673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6738" r:id="rId7"/>
      </mc:Fallback>
    </mc:AlternateContent>
    <mc:AlternateContent xmlns:mc="http://schemas.openxmlformats.org/markup-compatibility/2006">
      <mc:Choice Requires="x14">
        <oleObject progId="Equation.3" shapeId="11673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6739" r:id="rId9"/>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A23" sqref="A23:XFD97"/>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154.48044393035062</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17</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1.6926659444735945E-21</v>
      </c>
      <c r="O38">
        <f t="shared" si="1"/>
        <v>17</v>
      </c>
      <c r="P38" t="str">
        <f t="shared" si="1"/>
        <v>C-art.</v>
      </c>
      <c r="Q38" s="12">
        <f t="shared" si="1"/>
        <v>1.6926659444735945E-21</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4.7200177935640008E-19</v>
      </c>
    </row>
    <row r="39" spans="2:27" hidden="1" x14ac:dyDescent="0.2">
      <c r="B39" s="1">
        <v>16</v>
      </c>
      <c r="C39" t="s">
        <v>23</v>
      </c>
      <c r="D39" s="15">
        <f t="shared" si="0"/>
        <v>4.5081336321147002E-19</v>
      </c>
      <c r="O39">
        <f t="shared" si="1"/>
        <v>16</v>
      </c>
      <c r="P39" t="str">
        <f t="shared" si="1"/>
        <v>C-art.</v>
      </c>
      <c r="Q39" s="12">
        <f t="shared" si="1"/>
        <v>4.5081336321147002E-19</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1.2438258912202019E-16</v>
      </c>
    </row>
    <row r="40" spans="2:27" hidden="1" x14ac:dyDescent="0.2">
      <c r="B40" s="1">
        <v>15</v>
      </c>
      <c r="C40" t="s">
        <v>23</v>
      </c>
      <c r="D40" s="15">
        <f t="shared" si="0"/>
        <v>5.6501941522504384E-17</v>
      </c>
      <c r="O40">
        <f t="shared" si="1"/>
        <v>15</v>
      </c>
      <c r="P40" t="str">
        <f t="shared" si="1"/>
        <v>C-art.</v>
      </c>
      <c r="Q40" s="12">
        <f t="shared" si="1"/>
        <v>5.6501941522504384E-17</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1.5420509880321898E-14</v>
      </c>
    </row>
    <row r="41" spans="2:27" hidden="1" x14ac:dyDescent="0.2">
      <c r="B41" s="1">
        <v>14</v>
      </c>
      <c r="C41" t="s">
        <v>23</v>
      </c>
      <c r="D41" s="15">
        <f t="shared" si="0"/>
        <v>4.4259854192628521E-15</v>
      </c>
      <c r="O41">
        <f t="shared" si="1"/>
        <v>14</v>
      </c>
      <c r="P41" t="str">
        <f t="shared" si="1"/>
        <v>C-art.</v>
      </c>
      <c r="Q41" s="12">
        <f t="shared" si="1"/>
        <v>4.4259854192628521E-15</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1.1944908462645511E-12</v>
      </c>
    </row>
    <row r="42" spans="2:27" hidden="1" x14ac:dyDescent="0.2">
      <c r="B42" s="1">
        <v>13</v>
      </c>
      <c r="C42" t="s">
        <v>23</v>
      </c>
      <c r="D42" s="15">
        <f t="shared" si="0"/>
        <v>2.4269153382291144E-13</v>
      </c>
      <c r="O42">
        <f t="shared" si="1"/>
        <v>13</v>
      </c>
      <c r="P42" t="str">
        <f t="shared" si="1"/>
        <v>C-art.</v>
      </c>
      <c r="Q42" s="12">
        <f t="shared" si="1"/>
        <v>2.4269153382291144E-13</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6.4745247393276326E-11</v>
      </c>
    </row>
    <row r="43" spans="2:27" hidden="1" x14ac:dyDescent="0.2">
      <c r="B43" s="1">
        <v>12</v>
      </c>
      <c r="C43" t="s">
        <v>23</v>
      </c>
      <c r="D43" s="15">
        <f t="shared" si="0"/>
        <v>9.8856351443865955E-12</v>
      </c>
      <c r="O43">
        <f t="shared" si="1"/>
        <v>12</v>
      </c>
      <c r="P43" t="str">
        <f t="shared" si="1"/>
        <v>C-art.</v>
      </c>
      <c r="Q43" s="12">
        <f t="shared" si="1"/>
        <v>9.8856351443865955E-12</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2.6058686327297594E-9</v>
      </c>
    </row>
    <row r="44" spans="2:27" hidden="1" x14ac:dyDescent="0.2">
      <c r="B44" s="1">
        <v>11</v>
      </c>
      <c r="C44" t="s">
        <v>23</v>
      </c>
      <c r="D44" s="15">
        <f t="shared" si="0"/>
        <v>3.0974990119077996E-10</v>
      </c>
      <c r="O44">
        <f t="shared" si="1"/>
        <v>11</v>
      </c>
      <c r="P44" t="str">
        <f t="shared" si="1"/>
        <v>C-art.</v>
      </c>
      <c r="Q44" s="12">
        <f t="shared" si="1"/>
        <v>3.0974990119077996E-10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8.0636159277325101E-8</v>
      </c>
    </row>
    <row r="45" spans="2:27" hidden="1" x14ac:dyDescent="0.2">
      <c r="B45" s="1">
        <v>10</v>
      </c>
      <c r="C45" t="s">
        <v>23</v>
      </c>
      <c r="D45" s="15">
        <f t="shared" si="0"/>
        <v>7.625747567411068E-9</v>
      </c>
      <c r="G45" s="16"/>
      <c r="O45">
        <f t="shared" ref="O45:Q54" si="10">B45</f>
        <v>10</v>
      </c>
      <c r="P45" t="str">
        <f t="shared" si="10"/>
        <v>C-art.</v>
      </c>
      <c r="Q45" s="12">
        <f t="shared" si="10"/>
        <v>7.625747567411068E-9</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1.9592763899971372E-6</v>
      </c>
    </row>
    <row r="46" spans="2:27" hidden="1" x14ac:dyDescent="0.2">
      <c r="B46" s="1">
        <v>9</v>
      </c>
      <c r="C46" t="s">
        <v>23</v>
      </c>
      <c r="D46" s="15">
        <f t="shared" si="0"/>
        <v>1.4933755652846773E-7</v>
      </c>
      <c r="O46">
        <f t="shared" si="10"/>
        <v>9</v>
      </c>
      <c r="P46" t="str">
        <f t="shared" si="10"/>
        <v>C-art.</v>
      </c>
      <c r="Q46" s="12">
        <f t="shared" si="10"/>
        <v>1.4933755652846773E-7</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3.7837955372730922E-5</v>
      </c>
    </row>
    <row r="47" spans="2:27" hidden="1" x14ac:dyDescent="0.2">
      <c r="B47" s="1">
        <v>8</v>
      </c>
      <c r="C47" t="s">
        <v>23</v>
      </c>
      <c r="D47" s="15">
        <f t="shared" si="0"/>
        <v>2.3396217189459933E-6</v>
      </c>
      <c r="O47">
        <f t="shared" si="10"/>
        <v>8</v>
      </c>
      <c r="P47" t="str">
        <f t="shared" si="10"/>
        <v>C-art.</v>
      </c>
      <c r="Q47" s="12">
        <f t="shared" si="10"/>
        <v>2.3396217189459933E-6</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5.8397478020829534E-4</v>
      </c>
    </row>
    <row r="48" spans="2:27" hidden="1" x14ac:dyDescent="0.2">
      <c r="B48" s="1">
        <v>7</v>
      </c>
      <c r="C48" t="s">
        <v>23</v>
      </c>
      <c r="D48" s="15">
        <f t="shared" si="0"/>
        <v>2.9323258877456442E-5</v>
      </c>
      <c r="O48">
        <f t="shared" si="10"/>
        <v>7</v>
      </c>
      <c r="P48" t="str">
        <f t="shared" si="10"/>
        <v>C-art.</v>
      </c>
      <c r="Q48" s="12">
        <f t="shared" si="10"/>
        <v>2.9323258877456442E-5</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7.2000329847706542E-3</v>
      </c>
    </row>
    <row r="49" spans="2:28" hidden="1" x14ac:dyDescent="0.2">
      <c r="B49" s="1">
        <v>6</v>
      </c>
      <c r="C49" t="s">
        <v>23</v>
      </c>
      <c r="D49" s="15">
        <f t="shared" si="0"/>
        <v>2.9234400517221681E-4</v>
      </c>
      <c r="O49">
        <f t="shared" si="10"/>
        <v>6</v>
      </c>
      <c r="P49" t="str">
        <f t="shared" si="10"/>
        <v>C-art.</v>
      </c>
      <c r="Q49" s="12">
        <f t="shared" si="10"/>
        <v>2.9234400517221681E-4</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7.0472445886814575E-2</v>
      </c>
    </row>
    <row r="50" spans="2:28" hidden="1" x14ac:dyDescent="0.2">
      <c r="B50" s="1">
        <v>5</v>
      </c>
      <c r="C50" t="s">
        <v>23</v>
      </c>
      <c r="D50" s="15">
        <f t="shared" si="0"/>
        <v>2.2900280405156971E-3</v>
      </c>
      <c r="O50">
        <f t="shared" si="10"/>
        <v>5</v>
      </c>
      <c r="P50" t="str">
        <f t="shared" si="10"/>
        <v>C-art.</v>
      </c>
      <c r="Q50" s="12">
        <f t="shared" si="10"/>
        <v>2.2900280405156971E-3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0.54033974958648046</v>
      </c>
    </row>
    <row r="51" spans="2:28" hidden="1" x14ac:dyDescent="0.2">
      <c r="B51" s="1">
        <v>4</v>
      </c>
      <c r="C51" t="s">
        <v>23</v>
      </c>
      <c r="D51" s="15">
        <f t="shared" si="0"/>
        <v>1.3798886910799732E-2</v>
      </c>
      <c r="O51">
        <f t="shared" si="10"/>
        <v>4</v>
      </c>
      <c r="P51" t="str">
        <f t="shared" si="10"/>
        <v>C-art.</v>
      </c>
      <c r="Q51" s="12">
        <f t="shared" si="10"/>
        <v>1.3798886910799732E-2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3.1715913631258541</v>
      </c>
    </row>
    <row r="52" spans="2:28" hidden="1" x14ac:dyDescent="0.2">
      <c r="B52" s="1">
        <v>3</v>
      </c>
      <c r="C52" t="s">
        <v>23</v>
      </c>
      <c r="D52" s="15">
        <f t="shared" si="0"/>
        <v>6.1766446172151164E-2</v>
      </c>
      <c r="O52">
        <f t="shared" si="10"/>
        <v>3</v>
      </c>
      <c r="P52" t="str">
        <f t="shared" si="10"/>
        <v>C-art.</v>
      </c>
      <c r="Q52" s="12">
        <f t="shared" si="10"/>
        <v>6.1766446172151164E-2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13.247667375002983</v>
      </c>
    </row>
    <row r="53" spans="2:28" hidden="1" x14ac:dyDescent="0.2">
      <c r="B53" s="1">
        <v>2</v>
      </c>
      <c r="C53" t="s">
        <v>23</v>
      </c>
      <c r="D53" s="15">
        <f t="shared" si="0"/>
        <v>0.19353486467274028</v>
      </c>
      <c r="O53">
        <f t="shared" si="10"/>
        <v>2</v>
      </c>
      <c r="P53" t="str">
        <f t="shared" si="10"/>
        <v>C-art.</v>
      </c>
      <c r="Q53" s="12">
        <f t="shared" si="10"/>
        <v>0.19353486467274028</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39.308221247464694</v>
      </c>
    </row>
    <row r="54" spans="2:28" hidden="1" x14ac:dyDescent="0.2">
      <c r="B54" s="1">
        <v>1</v>
      </c>
      <c r="C54" t="s">
        <v>23</v>
      </c>
      <c r="D54" s="15">
        <f t="shared" si="0"/>
        <v>0.379005776650783</v>
      </c>
      <c r="O54">
        <f t="shared" si="10"/>
        <v>1</v>
      </c>
      <c r="P54" t="str">
        <f t="shared" si="10"/>
        <v>C-art.</v>
      </c>
      <c r="Q54" s="12">
        <f t="shared" si="10"/>
        <v>0.379005776650783</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66.500353571146377</v>
      </c>
    </row>
    <row r="55" spans="2:28" hidden="1" x14ac:dyDescent="0.2">
      <c r="D55" s="15"/>
      <c r="K55" s="4"/>
      <c r="M55" s="15">
        <f>SUM(D25:D54)</f>
        <v>0.65072016661594523</v>
      </c>
      <c r="N55" s="19"/>
      <c r="AA55" s="25"/>
      <c r="AB55" s="7"/>
    </row>
    <row r="56" spans="2:28" hidden="1" x14ac:dyDescent="0.2">
      <c r="B56" s="6">
        <v>0</v>
      </c>
      <c r="C56" s="20" t="s">
        <v>23</v>
      </c>
      <c r="D56" s="15">
        <f>BINOMDIST(B56,$B$22,$G$14,0)</f>
        <v>0.34927983338405483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8.2709227720593024</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7.0302843562504069</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5.9757417028128454</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5.0793804473909185</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4.3174733802822809</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3.6698523732399382</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3.1193745172539478</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2.6514683396658554</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2.2537480887159766</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1.9156858754085804</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1.628332994097293</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1.3840830449826991</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1.1764705882352942</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9.8526125335693196E-15</v>
      </c>
      <c r="G72" s="15">
        <f t="shared" si="13"/>
        <v>1</v>
      </c>
      <c r="I72" s="23">
        <f t="shared" si="14"/>
        <v>1</v>
      </c>
      <c r="K72" s="15">
        <f t="shared" si="21"/>
        <v>9.8526125335693196E-15</v>
      </c>
      <c r="O72">
        <f t="shared" si="15"/>
        <v>17</v>
      </c>
      <c r="P72" t="str">
        <f t="shared" si="15"/>
        <v>B-art.</v>
      </c>
      <c r="Q72" s="12">
        <f t="shared" si="22"/>
        <v>9.8526125335693196E-15</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1.4423348961364722E-12</v>
      </c>
    </row>
    <row r="73" spans="2:27" hidden="1" x14ac:dyDescent="0.2">
      <c r="B73" s="1">
        <v>16</v>
      </c>
      <c r="C73" t="s">
        <v>25</v>
      </c>
      <c r="D73" s="15">
        <f t="shared" si="12"/>
        <v>9.4913500740051178E-13</v>
      </c>
      <c r="G73" s="15">
        <f t="shared" si="13"/>
        <v>0.79</v>
      </c>
      <c r="I73" s="23">
        <f t="shared" si="14"/>
        <v>0.85</v>
      </c>
      <c r="K73" s="15">
        <f t="shared" si="21"/>
        <v>8.8213724217224047E-13</v>
      </c>
      <c r="O73">
        <f t="shared" si="15"/>
        <v>16</v>
      </c>
      <c r="P73" t="str">
        <f t="shared" si="15"/>
        <v>B-art.</v>
      </c>
      <c r="Q73" s="12">
        <f t="shared" si="22"/>
        <v>8.8213724217224047E-13</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1.2668632386965596E-10</v>
      </c>
    </row>
    <row r="74" spans="2:27" hidden="1" x14ac:dyDescent="0.2">
      <c r="B74" s="1">
        <v>15</v>
      </c>
      <c r="C74" t="s">
        <v>25</v>
      </c>
      <c r="D74" s="15">
        <f t="shared" si="12"/>
        <v>4.3027453668823097E-11</v>
      </c>
      <c r="G74" s="15">
        <f t="shared" si="13"/>
        <v>0.6241000000000001</v>
      </c>
      <c r="I74" s="23">
        <f t="shared" si="14"/>
        <v>0.72249999999999992</v>
      </c>
      <c r="K74" s="15">
        <f t="shared" si="21"/>
        <v>3.7167382470190314E-11</v>
      </c>
      <c r="O74">
        <f t="shared" si="15"/>
        <v>15</v>
      </c>
      <c r="P74" t="str">
        <f t="shared" si="15"/>
        <v>B-art.</v>
      </c>
      <c r="Q74" s="12">
        <f t="shared" si="22"/>
        <v>3.7167382470190314E-11</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5.2336320440836735E-9</v>
      </c>
    </row>
    <row r="75" spans="2:27" hidden="1" x14ac:dyDescent="0.2">
      <c r="B75" s="1">
        <v>14</v>
      </c>
      <c r="C75" t="s">
        <v>25</v>
      </c>
      <c r="D75" s="15">
        <f t="shared" si="12"/>
        <v>1.2191111872833259E-9</v>
      </c>
      <c r="G75" s="15">
        <f t="shared" si="13"/>
        <v>0.49303900000000006</v>
      </c>
      <c r="I75" s="23">
        <f t="shared" si="14"/>
        <v>0.61412499999999992</v>
      </c>
      <c r="K75" s="15">
        <f t="shared" si="21"/>
        <v>9.7874107171501536E-10</v>
      </c>
      <c r="O75">
        <f t="shared" si="15"/>
        <v>14</v>
      </c>
      <c r="P75" t="str">
        <f t="shared" si="15"/>
        <v>B-art.</v>
      </c>
      <c r="Q75" s="12">
        <f t="shared" si="22"/>
        <v>9.7874107171501536E-10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1.350519130276203E-7</v>
      </c>
    </row>
    <row r="76" spans="2:27" hidden="1" x14ac:dyDescent="0.2">
      <c r="B76" s="1">
        <v>13</v>
      </c>
      <c r="C76" t="s">
        <v>25</v>
      </c>
      <c r="D76" s="15">
        <f t="shared" si="12"/>
        <v>2.4179038547785852E-8</v>
      </c>
      <c r="G76" s="15">
        <f t="shared" si="13"/>
        <v>0.38950081000000009</v>
      </c>
      <c r="I76" s="23">
        <f t="shared" si="14"/>
        <v>0.52200624999999989</v>
      </c>
      <c r="K76" s="15">
        <f t="shared" si="21"/>
        <v>1.8041460421946703E-8</v>
      </c>
      <c r="O76">
        <f t="shared" si="15"/>
        <v>13</v>
      </c>
      <c r="P76" t="str">
        <f t="shared" si="15"/>
        <v>B-art.</v>
      </c>
      <c r="Q76" s="12">
        <f t="shared" si="22"/>
        <v>1.8041460421946703E-8</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2.4378652262729926E-6</v>
      </c>
    </row>
    <row r="77" spans="2:27" hidden="1" x14ac:dyDescent="0.2">
      <c r="B77" s="1">
        <v>12</v>
      </c>
      <c r="C77" t="s">
        <v>25</v>
      </c>
      <c r="D77" s="15">
        <f t="shared" si="12"/>
        <v>3.5623783460404698E-7</v>
      </c>
      <c r="G77" s="15">
        <f t="shared" si="13"/>
        <v>0.30770563990000011</v>
      </c>
      <c r="I77" s="23">
        <f t="shared" si="14"/>
        <v>0.44370531249999989</v>
      </c>
      <c r="K77" s="15">
        <f t="shared" si="21"/>
        <v>2.4704773137785839E-7</v>
      </c>
      <c r="O77">
        <f t="shared" si="15"/>
        <v>12</v>
      </c>
      <c r="P77" t="str">
        <f t="shared" si="15"/>
        <v>B-art.</v>
      </c>
      <c r="Q77" s="12">
        <f t="shared" si="22"/>
        <v>2.4704773137785839E-7</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3.2666171336511997E-5</v>
      </c>
    </row>
    <row r="78" spans="2:27" hidden="1" x14ac:dyDescent="0.2">
      <c r="B78" s="1">
        <v>11</v>
      </c>
      <c r="C78" t="s">
        <v>25</v>
      </c>
      <c r="D78" s="15">
        <f t="shared" si="12"/>
        <v>4.0373621255125119E-6</v>
      </c>
      <c r="G78" s="15">
        <f t="shared" si="13"/>
        <v>0.24308745552100008</v>
      </c>
      <c r="I78" s="23">
        <f t="shared" si="14"/>
        <v>0.37714951562499988</v>
      </c>
      <c r="K78" s="15">
        <f t="shared" si="21"/>
        <v>2.6022361038467615E-6</v>
      </c>
      <c r="O78">
        <f t="shared" si="15"/>
        <v>11</v>
      </c>
      <c r="P78" t="str">
        <f t="shared" si="15"/>
        <v>B-art.</v>
      </c>
      <c r="Q78" s="12">
        <f t="shared" si="22"/>
        <v>2.6022361038467615E-6</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3.3640840938496317E-4</v>
      </c>
    </row>
    <row r="79" spans="2:27" hidden="1" x14ac:dyDescent="0.2">
      <c r="B79" s="1">
        <v>10</v>
      </c>
      <c r="C79" t="s">
        <v>25</v>
      </c>
      <c r="D79" s="15">
        <f t="shared" si="12"/>
        <v>3.5951748450992516E-5</v>
      </c>
      <c r="G79" s="15">
        <f t="shared" si="13"/>
        <v>0.19203908986159007</v>
      </c>
      <c r="I79" s="23">
        <f t="shared" si="14"/>
        <v>0.32057708828124987</v>
      </c>
      <c r="K79" s="15">
        <f>G79*D79/I79</f>
        <v>2.1536601659455674E-5</v>
      </c>
      <c r="O79">
        <f t="shared" ref="O79:P88" si="26">B79</f>
        <v>10</v>
      </c>
      <c r="P79" t="str">
        <f t="shared" si="26"/>
        <v>B-art.</v>
      </c>
      <c r="Q79" s="12">
        <f>K79</f>
        <v>2.1536601659455674E-5</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2.7192896404379984E-3</v>
      </c>
    </row>
    <row r="80" spans="2:27" hidden="1" x14ac:dyDescent="0.2">
      <c r="B80" s="1">
        <v>9</v>
      </c>
      <c r="C80" t="s">
        <v>25</v>
      </c>
      <c r="D80" s="15">
        <f t="shared" si="12"/>
        <v>2.5465821819453021E-4</v>
      </c>
      <c r="G80" s="15">
        <f t="shared" si="13"/>
        <v>0.15171088099065616</v>
      </c>
      <c r="I80" s="23">
        <f t="shared" si="14"/>
        <v>0.2724905250390624</v>
      </c>
      <c r="K80" s="15">
        <f t="shared" ref="K80:K90" si="27">G80*D80/I80</f>
        <v>1.4178262759141644E-4</v>
      </c>
      <c r="O80">
        <f t="shared" si="26"/>
        <v>9</v>
      </c>
      <c r="P80" t="str">
        <f t="shared" si="26"/>
        <v>B-art.</v>
      </c>
      <c r="Q80" s="12">
        <f t="shared" ref="Q80:Q88" si="28">K80</f>
        <v>1.4178262759141644E-4</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1.746308267517958E-2</v>
      </c>
    </row>
    <row r="81" spans="2:28" hidden="1" x14ac:dyDescent="0.2">
      <c r="B81" s="1">
        <v>8</v>
      </c>
      <c r="C81" t="s">
        <v>25</v>
      </c>
      <c r="D81" s="15">
        <f t="shared" si="12"/>
        <v>1.443063236435671E-3</v>
      </c>
      <c r="G81" s="15">
        <f t="shared" si="13"/>
        <v>0.11985159598261838</v>
      </c>
      <c r="I81" s="23">
        <f t="shared" si="14"/>
        <v>0.23161694628320303</v>
      </c>
      <c r="K81" s="15">
        <f t="shared" si="27"/>
        <v>7.4672183864812663E-4</v>
      </c>
      <c r="O81">
        <f t="shared" si="26"/>
        <v>8</v>
      </c>
      <c r="P81" t="str">
        <f t="shared" si="26"/>
        <v>B-art.</v>
      </c>
      <c r="Q81" s="12">
        <f t="shared" si="28"/>
        <v>7.4672183864812663E-4</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8.9578411146092926E-2</v>
      </c>
    </row>
    <row r="82" spans="2:28" hidden="1" x14ac:dyDescent="0.2">
      <c r="B82" s="1">
        <v>7</v>
      </c>
      <c r="C82" t="s">
        <v>25</v>
      </c>
      <c r="D82" s="15">
        <f t="shared" si="12"/>
        <v>6.5418866718417066E-3</v>
      </c>
      <c r="G82" s="15">
        <f t="shared" si="13"/>
        <v>9.4682760826268531E-2</v>
      </c>
      <c r="I82" s="23">
        <f t="shared" si="14"/>
        <v>0.19687440434072256</v>
      </c>
      <c r="K82" s="15">
        <f t="shared" si="27"/>
        <v>3.1461880135041065E-3</v>
      </c>
      <c r="O82">
        <f t="shared" si="26"/>
        <v>7</v>
      </c>
      <c r="P82" t="str">
        <f t="shared" si="26"/>
        <v>B-art.</v>
      </c>
      <c r="Q82" s="12">
        <f t="shared" si="28"/>
        <v>3.1461880135041065E-3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0.36686125331464636</v>
      </c>
    </row>
    <row r="83" spans="2:28" hidden="1" x14ac:dyDescent="0.2">
      <c r="B83" s="1">
        <v>6</v>
      </c>
      <c r="C83" t="s">
        <v>25</v>
      </c>
      <c r="D83" s="15">
        <f t="shared" si="12"/>
        <v>2.3590439816641318E-2</v>
      </c>
      <c r="G83" s="15">
        <f t="shared" si="13"/>
        <v>7.4799381052752134E-2</v>
      </c>
      <c r="I83" s="23">
        <f t="shared" si="14"/>
        <v>0.16734324368961417</v>
      </c>
      <c r="K83" s="15">
        <f t="shared" si="27"/>
        <v>1.0544496796774374E-2</v>
      </c>
      <c r="O83">
        <f t="shared" si="26"/>
        <v>6</v>
      </c>
      <c r="P83" t="str">
        <f t="shared" si="26"/>
        <v>B-art.</v>
      </c>
      <c r="Q83" s="12">
        <f t="shared" si="28"/>
        <v>1.0544496796774374E-2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1.1918595365062601</v>
      </c>
    </row>
    <row r="84" spans="2:28" hidden="1" x14ac:dyDescent="0.2">
      <c r="B84" s="1">
        <v>5</v>
      </c>
      <c r="C84" t="s">
        <v>25</v>
      </c>
      <c r="D84" s="15">
        <f t="shared" si="12"/>
        <v>6.6839579480483718E-2</v>
      </c>
      <c r="G84" s="15">
        <f t="shared" si="13"/>
        <v>5.909151103167419E-2</v>
      </c>
      <c r="I84" s="23">
        <f t="shared" si="14"/>
        <v>0.14224175713617204</v>
      </c>
      <c r="K84" s="15">
        <f t="shared" si="27"/>
        <v>2.7767174898172518E-2</v>
      </c>
      <c r="O84">
        <f t="shared" si="26"/>
        <v>5</v>
      </c>
      <c r="P84" t="str">
        <f t="shared" si="26"/>
        <v>B-art.</v>
      </c>
      <c r="Q84" s="12">
        <f t="shared" si="28"/>
        <v>2.7767174898172518E-2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3.0303243538872273</v>
      </c>
    </row>
    <row r="85" spans="2:28" hidden="1" x14ac:dyDescent="0.2">
      <c r="B85" s="1">
        <v>4</v>
      </c>
      <c r="C85" t="s">
        <v>25</v>
      </c>
      <c r="D85" s="15">
        <f t="shared" si="12"/>
        <v>0.14567600656002858</v>
      </c>
      <c r="G85" s="15">
        <f t="shared" si="13"/>
        <v>4.668229371502261E-2</v>
      </c>
      <c r="I85" s="23">
        <f t="shared" si="14"/>
        <v>0.12090549356574623</v>
      </c>
      <c r="K85" s="15">
        <f t="shared" si="27"/>
        <v>5.6246328639887898E-2</v>
      </c>
      <c r="O85">
        <f t="shared" si="26"/>
        <v>4</v>
      </c>
      <c r="P85" t="str">
        <f t="shared" si="26"/>
        <v>B-art.</v>
      </c>
      <c r="Q85" s="12">
        <f t="shared" si="28"/>
        <v>5.6246328639887898E-2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5.8898905498545018</v>
      </c>
    </row>
    <row r="86" spans="2:28" hidden="1" x14ac:dyDescent="0.2">
      <c r="B86" s="1">
        <v>3</v>
      </c>
      <c r="C86" t="s">
        <v>25</v>
      </c>
      <c r="D86" s="15">
        <f t="shared" si="12"/>
        <v>0.23585639157337962</v>
      </c>
      <c r="G86" s="15">
        <f t="shared" si="13"/>
        <v>3.6879012034867861E-2</v>
      </c>
      <c r="I86" s="23">
        <f t="shared" si="14"/>
        <v>0.10276966953088429</v>
      </c>
      <c r="K86" s="15">
        <f t="shared" si="27"/>
        <v>8.4637332620021793E-2</v>
      </c>
      <c r="O86">
        <f t="shared" si="26"/>
        <v>3</v>
      </c>
      <c r="P86" t="str">
        <f t="shared" si="26"/>
        <v>B-art.</v>
      </c>
      <c r="Q86" s="12">
        <f t="shared" si="28"/>
        <v>8.4637332620021793E-2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7.7773244944538025</v>
      </c>
    </row>
    <row r="87" spans="2:28" hidden="1" x14ac:dyDescent="0.2">
      <c r="B87" s="1">
        <v>2</v>
      </c>
      <c r="C87" t="s">
        <v>25</v>
      </c>
      <c r="D87" s="15">
        <f t="shared" si="12"/>
        <v>0.26730391044983021</v>
      </c>
      <c r="G87" s="15">
        <f t="shared" si="13"/>
        <v>2.9134419507545611E-2</v>
      </c>
      <c r="I87" s="23">
        <f t="shared" si="14"/>
        <v>8.7354219101251629E-2</v>
      </c>
      <c r="K87" s="15">
        <f t="shared" si="27"/>
        <v>8.9151323693089646E-2</v>
      </c>
      <c r="O87">
        <f t="shared" si="26"/>
        <v>2</v>
      </c>
      <c r="P87" t="str">
        <f t="shared" si="26"/>
        <v>B-art.</v>
      </c>
      <c r="Q87" s="12">
        <f t="shared" si="28"/>
        <v>8.9151323693089646E-2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7.5552775119103712</v>
      </c>
    </row>
    <row r="88" spans="2:28" hidden="1" x14ac:dyDescent="0.2">
      <c r="B88" s="1">
        <v>1</v>
      </c>
      <c r="C88" t="s">
        <v>25</v>
      </c>
      <c r="D88" s="15">
        <f t="shared" si="12"/>
        <v>0.18934026990196309</v>
      </c>
      <c r="G88" s="15">
        <f t="shared" si="13"/>
        <v>2.3016191410961034E-2</v>
      </c>
      <c r="I88" s="23">
        <f t="shared" si="14"/>
        <v>7.4251086236063898E-2</v>
      </c>
      <c r="K88" s="15">
        <f t="shared" si="27"/>
        <v>5.8691288097950677E-2</v>
      </c>
      <c r="N88" s="19"/>
      <c r="O88">
        <f t="shared" si="26"/>
        <v>1</v>
      </c>
      <c r="P88" t="str">
        <f t="shared" si="26"/>
        <v>B-art.</v>
      </c>
      <c r="Q88" s="12">
        <f t="shared" si="28"/>
        <v>5.8691288097950677E-2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4.2879855084362761</v>
      </c>
    </row>
    <row r="89" spans="2:28" hidden="1" x14ac:dyDescent="0.2">
      <c r="D89" s="15"/>
      <c r="G89" s="15"/>
      <c r="I89" s="4"/>
      <c r="K89" s="15"/>
      <c r="M89" s="15">
        <f>SUM(K59:K88)</f>
        <v>0.33109704216939606</v>
      </c>
      <c r="N89" s="19"/>
      <c r="AA89" s="25"/>
      <c r="AB89" s="7"/>
    </row>
    <row r="90" spans="2:28" hidden="1" x14ac:dyDescent="0.2">
      <c r="B90" s="6">
        <v>0</v>
      </c>
      <c r="C90" s="20" t="s">
        <v>25</v>
      </c>
      <c r="D90" s="15">
        <f>IF(B90&lt;=$B$22,BINOMDIST(B90,$B$22,$G$13,0),0)</f>
        <v>6.3113423300654406E-2</v>
      </c>
      <c r="G90" s="15">
        <f>IF(B90&lt;=$B$22,BINOMDIST($B$22-B90,$B$22-B90,$G$12,0),0)</f>
        <v>1.8182791214659218E-2</v>
      </c>
      <c r="I90" s="23">
        <f>(1-$G$13)^($B$22-B90)</f>
        <v>6.3113423300654309E-2</v>
      </c>
      <c r="K90" s="15">
        <f t="shared" si="27"/>
        <v>1.8182791214659245E-2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17</v>
      </c>
      <c r="C93" t="s">
        <v>24</v>
      </c>
      <c r="D93" s="15">
        <f>BINOMDIST(B93,$B$22,$G$12,0)</f>
        <v>1.8182791214659218E-2</v>
      </c>
      <c r="G93" s="16"/>
      <c r="K93" s="16"/>
      <c r="M93" s="15">
        <f>D93</f>
        <v>1.8182791214659218E-2</v>
      </c>
      <c r="N93" s="19"/>
      <c r="O93">
        <f>B93</f>
        <v>17</v>
      </c>
      <c r="P93" t="str">
        <f>C93</f>
        <v>A-art.</v>
      </c>
      <c r="Q93" s="12">
        <f>D93</f>
        <v>1.8182791214659218E-2</v>
      </c>
      <c r="R93" s="16"/>
      <c r="S93" s="9">
        <v>0</v>
      </c>
      <c r="T93" s="9">
        <f>$D$12*$E$16</f>
        <v>28.2</v>
      </c>
      <c r="U93" s="17">
        <f>B93/(B93+1)</f>
        <v>0.94444444444444442</v>
      </c>
      <c r="V93" s="37">
        <f>B93*($E$17*2)</f>
        <v>44.2</v>
      </c>
      <c r="W93" s="38">
        <f>ROUNDDOWN((U93*$D$12)*$E$19,0)</f>
        <v>1</v>
      </c>
      <c r="X93" s="37">
        <f>W93*$E$18</f>
        <v>7.5</v>
      </c>
      <c r="Y93" s="18">
        <f>S93+(T93*U93)+V93+X93</f>
        <v>78.333333333333343</v>
      </c>
      <c r="Z93" s="18"/>
      <c r="AA93" s="25">
        <f>Y93*Q93</f>
        <v>1.4243186451483056</v>
      </c>
      <c r="AB93" s="7"/>
    </row>
    <row r="94" spans="2:28" ht="13.5" hidden="1" thickBot="1" x14ac:dyDescent="0.25">
      <c r="D94" s="15"/>
      <c r="AA94" s="25"/>
    </row>
    <row r="95" spans="2:28" ht="13.5" hidden="1" thickBot="1" x14ac:dyDescent="0.25">
      <c r="D95" s="15"/>
      <c r="M95" s="15">
        <f>SUM(M55:M93)</f>
        <v>1.0000000000000004</v>
      </c>
      <c r="N95" s="19"/>
      <c r="Q95" s="12">
        <f>SUM(Q25:Q93)</f>
        <v>1.0000000000000007</v>
      </c>
      <c r="R95" s="16"/>
      <c r="AA95" s="39">
        <f>SUM(AA25:AA93)</f>
        <v>154.48044393035062</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EA"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7761"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7761" r:id="rId5"/>
      </mc:Fallback>
    </mc:AlternateContent>
    <mc:AlternateContent xmlns:mc="http://schemas.openxmlformats.org/markup-compatibility/2006">
      <mc:Choice Requires="x14">
        <oleObject progId="Equation.3" shapeId="117762"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7762" r:id="rId7"/>
      </mc:Fallback>
    </mc:AlternateContent>
    <mc:AlternateContent xmlns:mc="http://schemas.openxmlformats.org/markup-compatibility/2006">
      <mc:Choice Requires="x14">
        <oleObject progId="Equation.3" shapeId="117763"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7763" r:id="rId9"/>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A23" sqref="A23:XFD97"/>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157.52960339842892</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18</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1.0155995666841612E-22</v>
      </c>
      <c r="O37">
        <f t="shared" si="1"/>
        <v>18</v>
      </c>
      <c r="P37" t="str">
        <f t="shared" si="1"/>
        <v>C-art.</v>
      </c>
      <c r="Q37" s="12">
        <f t="shared" si="1"/>
        <v>1.0155995666841612E-22</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2.8615426485675377E-20</v>
      </c>
    </row>
    <row r="38" spans="2:27" hidden="1" x14ac:dyDescent="0.2">
      <c r="B38" s="1">
        <v>17</v>
      </c>
      <c r="C38" t="s">
        <v>23</v>
      </c>
      <c r="D38" s="15">
        <f t="shared" si="0"/>
        <v>2.8639907780493367E-20</v>
      </c>
      <c r="O38">
        <f t="shared" si="1"/>
        <v>17</v>
      </c>
      <c r="P38" t="str">
        <f t="shared" si="1"/>
        <v>C-art.</v>
      </c>
      <c r="Q38" s="12">
        <f t="shared" si="1"/>
        <v>2.8639907780493367E-20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7.9862701067103313E-18</v>
      </c>
    </row>
    <row r="39" spans="2:27" hidden="1" x14ac:dyDescent="0.2">
      <c r="B39" s="1">
        <v>16</v>
      </c>
      <c r="C39" t="s">
        <v>23</v>
      </c>
      <c r="D39" s="15">
        <f t="shared" si="0"/>
        <v>3.813881052769047E-18</v>
      </c>
      <c r="O39">
        <f t="shared" si="1"/>
        <v>16</v>
      </c>
      <c r="P39" t="str">
        <f t="shared" si="1"/>
        <v>C-art.</v>
      </c>
      <c r="Q39" s="12">
        <f t="shared" si="1"/>
        <v>3.813881052769047E-18</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1.0522767039722937E-15</v>
      </c>
    </row>
    <row r="40" spans="2:27" hidden="1" x14ac:dyDescent="0.2">
      <c r="B40" s="1">
        <v>15</v>
      </c>
      <c r="C40" t="s">
        <v>23</v>
      </c>
      <c r="D40" s="15">
        <f t="shared" si="0"/>
        <v>3.18670950186926E-16</v>
      </c>
      <c r="O40">
        <f t="shared" si="1"/>
        <v>15</v>
      </c>
      <c r="P40" t="str">
        <f t="shared" si="1"/>
        <v>C-art.</v>
      </c>
      <c r="Q40" s="12">
        <f t="shared" si="1"/>
        <v>3.18670950186926E-16</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8.6971675725015845E-14</v>
      </c>
    </row>
    <row r="41" spans="2:27" hidden="1" x14ac:dyDescent="0.2">
      <c r="B41" s="1">
        <v>14</v>
      </c>
      <c r="C41" t="s">
        <v>23</v>
      </c>
      <c r="D41" s="15">
        <f t="shared" si="0"/>
        <v>1.8721918323481789E-14</v>
      </c>
      <c r="O41">
        <f t="shared" si="1"/>
        <v>14</v>
      </c>
      <c r="P41" t="str">
        <f t="shared" si="1"/>
        <v>C-art.</v>
      </c>
      <c r="Q41" s="12">
        <f t="shared" si="1"/>
        <v>1.8721918323481789E-14</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5.0526962796990308E-12</v>
      </c>
    </row>
    <row r="42" spans="2:27" hidden="1" x14ac:dyDescent="0.2">
      <c r="B42" s="1">
        <v>13</v>
      </c>
      <c r="C42" t="s">
        <v>23</v>
      </c>
      <c r="D42" s="15">
        <f t="shared" si="0"/>
        <v>8.2126815045673864E-13</v>
      </c>
      <c r="O42">
        <f t="shared" si="1"/>
        <v>13</v>
      </c>
      <c r="P42" t="str">
        <f t="shared" si="1"/>
        <v>C-art.</v>
      </c>
      <c r="Q42" s="12">
        <f t="shared" si="1"/>
        <v>8.2126815045673864E-13</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2.1909791717884876E-10</v>
      </c>
    </row>
    <row r="43" spans="2:27" hidden="1" x14ac:dyDescent="0.2">
      <c r="B43" s="1">
        <v>12</v>
      </c>
      <c r="C43" t="s">
        <v>23</v>
      </c>
      <c r="D43" s="15">
        <f t="shared" si="0"/>
        <v>2.7877491107170374E-11</v>
      </c>
      <c r="O43">
        <f t="shared" si="1"/>
        <v>12</v>
      </c>
      <c r="P43" t="str">
        <f t="shared" si="1"/>
        <v>C-art.</v>
      </c>
      <c r="Q43" s="12">
        <f t="shared" si="1"/>
        <v>2.7877491107170374E-11</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7.3485495442979674E-9</v>
      </c>
    </row>
    <row r="44" spans="2:27" hidden="1" x14ac:dyDescent="0.2">
      <c r="B44" s="1">
        <v>11</v>
      </c>
      <c r="C44" t="s">
        <v>23</v>
      </c>
      <c r="D44" s="15">
        <f t="shared" si="0"/>
        <v>7.4870976116399921E-10</v>
      </c>
      <c r="O44">
        <f t="shared" si="1"/>
        <v>11</v>
      </c>
      <c r="P44" t="str">
        <f t="shared" si="1"/>
        <v>C-art.</v>
      </c>
      <c r="Q44" s="12">
        <f t="shared" si="1"/>
        <v>7.4870976116399921E-10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1.9490911642462004E-7</v>
      </c>
    </row>
    <row r="45" spans="2:27" hidden="1" x14ac:dyDescent="0.2">
      <c r="B45" s="1">
        <v>10</v>
      </c>
      <c r="C45" t="s">
        <v>23</v>
      </c>
      <c r="D45" s="15">
        <f t="shared" si="0"/>
        <v>1.6128456105074523E-8</v>
      </c>
      <c r="G45" s="16"/>
      <c r="O45">
        <f t="shared" ref="O45:Q54" si="10">B45</f>
        <v>10</v>
      </c>
      <c r="P45" t="str">
        <f t="shared" si="10"/>
        <v>C-art.</v>
      </c>
      <c r="Q45" s="12">
        <f t="shared" si="10"/>
        <v>1.6128456105074523E-8</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4.1438695648439747E-6</v>
      </c>
    </row>
    <row r="46" spans="2:27" hidden="1" x14ac:dyDescent="0.2">
      <c r="B46" s="1">
        <v>9</v>
      </c>
      <c r="C46" t="s">
        <v>23</v>
      </c>
      <c r="D46" s="15">
        <f t="shared" si="0"/>
        <v>2.8075460627351827E-7</v>
      </c>
      <c r="O46">
        <f t="shared" si="10"/>
        <v>9</v>
      </c>
      <c r="P46" t="str">
        <f t="shared" si="10"/>
        <v>C-art.</v>
      </c>
      <c r="Q46" s="12">
        <f t="shared" si="10"/>
        <v>2.8075460627351827E-7</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7.1135356100733864E-5</v>
      </c>
    </row>
    <row r="47" spans="2:27" hidden="1" x14ac:dyDescent="0.2">
      <c r="B47" s="1">
        <v>8</v>
      </c>
      <c r="C47" t="s">
        <v>23</v>
      </c>
      <c r="D47" s="15">
        <f t="shared" si="0"/>
        <v>3.9586399484566212E-6</v>
      </c>
      <c r="O47">
        <f t="shared" si="10"/>
        <v>8</v>
      </c>
      <c r="P47" t="str">
        <f t="shared" si="10"/>
        <v>C-art.</v>
      </c>
      <c r="Q47" s="12">
        <f t="shared" si="10"/>
        <v>3.9586399484566212E-6</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9.8808532811243597E-4</v>
      </c>
    </row>
    <row r="48" spans="2:27" hidden="1" x14ac:dyDescent="0.2">
      <c r="B48" s="1">
        <v>7</v>
      </c>
      <c r="C48" t="s">
        <v>23</v>
      </c>
      <c r="D48" s="15">
        <f t="shared" si="0"/>
        <v>4.5104503655142115E-5</v>
      </c>
      <c r="O48">
        <f t="shared" si="10"/>
        <v>7</v>
      </c>
      <c r="P48" t="str">
        <f t="shared" si="10"/>
        <v>C-art.</v>
      </c>
      <c r="Q48" s="12">
        <f t="shared" si="10"/>
        <v>4.5104503655142115E-5</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1.1074959827483594E-2</v>
      </c>
    </row>
    <row r="49" spans="2:28" hidden="1" x14ac:dyDescent="0.2">
      <c r="B49" s="1">
        <v>6</v>
      </c>
      <c r="C49" t="s">
        <v>23</v>
      </c>
      <c r="D49" s="15">
        <f t="shared" si="0"/>
        <v>4.1220504729282597E-4</v>
      </c>
      <c r="O49">
        <f t="shared" si="10"/>
        <v>6</v>
      </c>
      <c r="P49" t="str">
        <f t="shared" si="10"/>
        <v>C-art.</v>
      </c>
      <c r="Q49" s="12">
        <f t="shared" si="10"/>
        <v>4.1220504729282597E-4</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9.9366148700408621E-2</v>
      </c>
    </row>
    <row r="50" spans="2:28" hidden="1" x14ac:dyDescent="0.2">
      <c r="B50" s="1">
        <v>5</v>
      </c>
      <c r="C50" t="s">
        <v>23</v>
      </c>
      <c r="D50" s="15">
        <f t="shared" si="0"/>
        <v>2.9805595727327374E-3</v>
      </c>
      <c r="O50">
        <f t="shared" si="10"/>
        <v>5</v>
      </c>
      <c r="P50" t="str">
        <f t="shared" si="10"/>
        <v>C-art.</v>
      </c>
      <c r="Q50" s="12">
        <f t="shared" si="10"/>
        <v>2.9805595727327374E-3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0.70327296638486514</v>
      </c>
    </row>
    <row r="51" spans="2:28" hidden="1" x14ac:dyDescent="0.2">
      <c r="B51" s="1">
        <v>4</v>
      </c>
      <c r="C51" t="s">
        <v>23</v>
      </c>
      <c r="D51" s="15">
        <f t="shared" si="0"/>
        <v>1.6676940466480817E-2</v>
      </c>
      <c r="O51">
        <f t="shared" si="10"/>
        <v>4</v>
      </c>
      <c r="P51" t="str">
        <f t="shared" si="10"/>
        <v>C-art.</v>
      </c>
      <c r="Q51" s="12">
        <f t="shared" si="10"/>
        <v>1.6676940466480817E-2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3.8330947045778174</v>
      </c>
    </row>
    <row r="52" spans="2:28" hidden="1" x14ac:dyDescent="0.2">
      <c r="B52" s="1">
        <v>3</v>
      </c>
      <c r="C52" t="s">
        <v>23</v>
      </c>
      <c r="D52" s="15">
        <f t="shared" si="0"/>
        <v>6.9672551282186496E-2</v>
      </c>
      <c r="O52">
        <f t="shared" si="10"/>
        <v>3</v>
      </c>
      <c r="P52" t="str">
        <f t="shared" si="10"/>
        <v>C-art.</v>
      </c>
      <c r="Q52" s="12">
        <f t="shared" si="10"/>
        <v>6.9672551282186496E-2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14.943368799003361</v>
      </c>
    </row>
    <row r="53" spans="2:28" hidden="1" x14ac:dyDescent="0.2">
      <c r="B53" s="1">
        <v>2</v>
      </c>
      <c r="C53" t="s">
        <v>23</v>
      </c>
      <c r="D53" s="15">
        <f t="shared" si="0"/>
        <v>0.20466311939142287</v>
      </c>
      <c r="O53">
        <f t="shared" si="10"/>
        <v>2</v>
      </c>
      <c r="P53" t="str">
        <f t="shared" si="10"/>
        <v>C-art.</v>
      </c>
      <c r="Q53" s="12">
        <f t="shared" si="10"/>
        <v>0.20466311939142287</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41.568443969193922</v>
      </c>
    </row>
    <row r="54" spans="2:28" hidden="1" x14ac:dyDescent="0.2">
      <c r="B54" s="1">
        <v>1</v>
      </c>
      <c r="C54" t="s">
        <v>23</v>
      </c>
      <c r="D54" s="15">
        <f t="shared" si="0"/>
        <v>0.37722222005477918</v>
      </c>
      <c r="O54">
        <f t="shared" si="10"/>
        <v>1</v>
      </c>
      <c r="P54" t="str">
        <f t="shared" si="10"/>
        <v>C-art.</v>
      </c>
      <c r="Q54" s="12">
        <f t="shared" si="10"/>
        <v>0.37722222005477918</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66.18741073081155</v>
      </c>
    </row>
    <row r="55" spans="2:28" hidden="1" x14ac:dyDescent="0.2">
      <c r="D55" s="15"/>
      <c r="K55" s="4"/>
      <c r="M55" s="15">
        <f>SUM(D25:D54)</f>
        <v>0.67167695661898841</v>
      </c>
      <c r="N55" s="19"/>
      <c r="AA55" s="25"/>
      <c r="AB55" s="7"/>
    </row>
    <row r="56" spans="2:28" hidden="1" x14ac:dyDescent="0.2">
      <c r="B56" s="6">
        <v>0</v>
      </c>
      <c r="C56" s="20" t="s">
        <v>23</v>
      </c>
      <c r="D56" s="15">
        <f>BINOMDIST(B56,$B$22,$G$14,0)</f>
        <v>0.32832304338101154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7.0302843562504069</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5.9757417028128454</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5.0793804473909185</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4.3174733802822809</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3.6698523732399382</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3.1193745172539478</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2.6514683396658554</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2.2537480887159766</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1.9156858754085804</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1.628332994097293</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1.3840830449826991</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1.1764705882352942</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1.4778918800353953E-15</v>
      </c>
      <c r="G71" s="15">
        <f t="shared" si="13"/>
        <v>1</v>
      </c>
      <c r="I71" s="23">
        <f t="shared" si="14"/>
        <v>1</v>
      </c>
      <c r="K71" s="15">
        <f t="shared" si="21"/>
        <v>1.4778918800353953E-15</v>
      </c>
      <c r="O71">
        <f t="shared" si="15"/>
        <v>18</v>
      </c>
      <c r="P71" t="str">
        <f t="shared" si="15"/>
        <v>B-art.</v>
      </c>
      <c r="Q71" s="12">
        <f t="shared" si="22"/>
        <v>1.4778918800353953E-15</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2.2042835174511081E-13</v>
      </c>
    </row>
    <row r="72" spans="2:27" hidden="1" x14ac:dyDescent="0.2">
      <c r="B72" s="1">
        <v>17</v>
      </c>
      <c r="C72" t="s">
        <v>25</v>
      </c>
      <c r="D72" s="15">
        <f t="shared" si="12"/>
        <v>1.5074497176361126E-13</v>
      </c>
      <c r="G72" s="15">
        <f t="shared" si="13"/>
        <v>0.79</v>
      </c>
      <c r="I72" s="23">
        <f t="shared" si="14"/>
        <v>0.85</v>
      </c>
      <c r="K72" s="15">
        <f t="shared" si="21"/>
        <v>1.4010415022735635E-13</v>
      </c>
      <c r="O72">
        <f t="shared" si="15"/>
        <v>17</v>
      </c>
      <c r="P72" t="str">
        <f t="shared" si="15"/>
        <v>B-art.</v>
      </c>
      <c r="Q72" s="12">
        <f t="shared" si="22"/>
        <v>1.4010415022735635E-13</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2.0510002223060726E-11</v>
      </c>
    </row>
    <row r="73" spans="2:27" hidden="1" x14ac:dyDescent="0.2">
      <c r="B73" s="1">
        <v>16</v>
      </c>
      <c r="C73" t="s">
        <v>25</v>
      </c>
      <c r="D73" s="15">
        <f t="shared" si="12"/>
        <v>7.2608828066139076E-12</v>
      </c>
      <c r="G73" s="15">
        <f t="shared" si="13"/>
        <v>0.6241000000000001</v>
      </c>
      <c r="I73" s="23">
        <f t="shared" si="14"/>
        <v>0.72249999999999992</v>
      </c>
      <c r="K73" s="15">
        <f t="shared" si="21"/>
        <v>6.2719957918446243E-12</v>
      </c>
      <c r="O73">
        <f t="shared" si="15"/>
        <v>16</v>
      </c>
      <c r="P73" t="str">
        <f t="shared" si="15"/>
        <v>B-art.</v>
      </c>
      <c r="Q73" s="12">
        <f t="shared" si="22"/>
        <v>6.2719957918446243E-12</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9.0073976271325301E-10</v>
      </c>
    </row>
    <row r="74" spans="2:27" hidden="1" x14ac:dyDescent="0.2">
      <c r="B74" s="1">
        <v>15</v>
      </c>
      <c r="C74" t="s">
        <v>25</v>
      </c>
      <c r="D74" s="15">
        <f t="shared" si="12"/>
        <v>2.1944001371099852E-10</v>
      </c>
      <c r="G74" s="15">
        <f t="shared" si="13"/>
        <v>0.49303900000000006</v>
      </c>
      <c r="I74" s="23">
        <f t="shared" si="14"/>
        <v>0.61412499999999992</v>
      </c>
      <c r="K74" s="15">
        <f t="shared" si="21"/>
        <v>1.7617339290870267E-10</v>
      </c>
      <c r="O74">
        <f t="shared" si="15"/>
        <v>15</v>
      </c>
      <c r="P74" t="str">
        <f t="shared" si="15"/>
        <v>B-art.</v>
      </c>
      <c r="Q74" s="12">
        <f t="shared" si="22"/>
        <v>1.7617339290870267E-10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2.4807415888956692E-8</v>
      </c>
    </row>
    <row r="75" spans="2:27" hidden="1" x14ac:dyDescent="0.2">
      <c r="B75" s="1">
        <v>14</v>
      </c>
      <c r="C75" t="s">
        <v>25</v>
      </c>
      <c r="D75" s="15">
        <f t="shared" si="12"/>
        <v>4.6631002913587004E-9</v>
      </c>
      <c r="G75" s="15">
        <f t="shared" si="13"/>
        <v>0.38950081000000009</v>
      </c>
      <c r="I75" s="23">
        <f t="shared" si="14"/>
        <v>0.52200624999999989</v>
      </c>
      <c r="K75" s="15">
        <f t="shared" si="21"/>
        <v>3.4794245099468648E-9</v>
      </c>
      <c r="O75">
        <f t="shared" si="15"/>
        <v>14</v>
      </c>
      <c r="P75" t="str">
        <f t="shared" si="15"/>
        <v>B-art.</v>
      </c>
      <c r="Q75" s="12">
        <f t="shared" si="22"/>
        <v>3.4794245099468648E-9</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4.8010955081318814E-7</v>
      </c>
    </row>
    <row r="76" spans="2:27" hidden="1" x14ac:dyDescent="0.2">
      <c r="B76" s="1">
        <v>13</v>
      </c>
      <c r="C76" t="s">
        <v>25</v>
      </c>
      <c r="D76" s="15">
        <f t="shared" si="12"/>
        <v>7.3987857956224968E-8</v>
      </c>
      <c r="G76" s="15">
        <f t="shared" si="13"/>
        <v>0.30770563990000011</v>
      </c>
      <c r="I76" s="23">
        <f t="shared" si="14"/>
        <v>0.44370531249999989</v>
      </c>
      <c r="K76" s="15">
        <f t="shared" si="21"/>
        <v>5.1309913440016612E-8</v>
      </c>
      <c r="O76">
        <f t="shared" si="15"/>
        <v>13</v>
      </c>
      <c r="P76" t="str">
        <f t="shared" si="15"/>
        <v>B-art.</v>
      </c>
      <c r="Q76" s="12">
        <f t="shared" si="22"/>
        <v>5.1309913440016612E-8</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6.9332887035204157E-6</v>
      </c>
    </row>
    <row r="77" spans="2:27" hidden="1" x14ac:dyDescent="0.2">
      <c r="B77" s="1">
        <v>12</v>
      </c>
      <c r="C77" t="s">
        <v>25</v>
      </c>
      <c r="D77" s="15">
        <f t="shared" si="12"/>
        <v>9.0840647824031675E-7</v>
      </c>
      <c r="G77" s="15">
        <f t="shared" si="13"/>
        <v>0.24308745552100008</v>
      </c>
      <c r="I77" s="23">
        <f t="shared" si="14"/>
        <v>0.37714951562499988</v>
      </c>
      <c r="K77" s="15">
        <f t="shared" si="21"/>
        <v>5.855031233655224E-7</v>
      </c>
      <c r="O77">
        <f t="shared" si="15"/>
        <v>12</v>
      </c>
      <c r="P77" t="str">
        <f t="shared" si="15"/>
        <v>B-art.</v>
      </c>
      <c r="Q77" s="12">
        <f t="shared" si="22"/>
        <v>5.855031233655224E-7</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7.7418826067533167E-5</v>
      </c>
    </row>
    <row r="78" spans="2:27" hidden="1" x14ac:dyDescent="0.2">
      <c r="B78" s="1">
        <v>11</v>
      </c>
      <c r="C78" t="s">
        <v>25</v>
      </c>
      <c r="D78" s="15">
        <f t="shared" si="12"/>
        <v>8.8245200743345117E-6</v>
      </c>
      <c r="G78" s="15">
        <f t="shared" si="13"/>
        <v>0.19203908986159007</v>
      </c>
      <c r="I78" s="23">
        <f t="shared" si="14"/>
        <v>0.32057708828124987</v>
      </c>
      <c r="K78" s="15">
        <f t="shared" si="21"/>
        <v>5.2862567709572923E-6</v>
      </c>
      <c r="O78">
        <f t="shared" si="15"/>
        <v>11</v>
      </c>
      <c r="P78" t="str">
        <f t="shared" si="15"/>
        <v>B-art.</v>
      </c>
      <c r="Q78" s="12">
        <f t="shared" si="22"/>
        <v>5.2862567709572923E-6</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6.8338965449345559E-4</v>
      </c>
    </row>
    <row r="79" spans="2:27" hidden="1" x14ac:dyDescent="0.2">
      <c r="B79" s="1">
        <v>10</v>
      </c>
      <c r="C79" t="s">
        <v>25</v>
      </c>
      <c r="D79" s="15">
        <f t="shared" si="12"/>
        <v>6.8757718912523078E-5</v>
      </c>
      <c r="G79" s="15">
        <f t="shared" si="13"/>
        <v>0.15171088099065616</v>
      </c>
      <c r="I79" s="23">
        <f t="shared" si="14"/>
        <v>0.2724905250390624</v>
      </c>
      <c r="K79" s="15">
        <f>G79*D79/I79</f>
        <v>3.8281309449682399E-5</v>
      </c>
      <c r="O79">
        <f t="shared" ref="O79:P88" si="26">B79</f>
        <v>10</v>
      </c>
      <c r="P79" t="str">
        <f t="shared" si="26"/>
        <v>B-art.</v>
      </c>
      <c r="Q79" s="12">
        <f>K79</f>
        <v>3.8281309449682399E-5</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4.8335373358785348E-3</v>
      </c>
    </row>
    <row r="80" spans="2:27" hidden="1" x14ac:dyDescent="0.2">
      <c r="B80" s="1">
        <v>9</v>
      </c>
      <c r="C80" t="s">
        <v>25</v>
      </c>
      <c r="D80" s="15">
        <f t="shared" si="12"/>
        <v>4.3291897093070136E-4</v>
      </c>
      <c r="G80" s="15">
        <f t="shared" si="13"/>
        <v>0.11985159598261838</v>
      </c>
      <c r="I80" s="23">
        <f t="shared" si="14"/>
        <v>0.23161694628320303</v>
      </c>
      <c r="K80" s="15">
        <f t="shared" ref="K80:K90" si="27">G80*D80/I80</f>
        <v>2.2401655159443802E-4</v>
      </c>
      <c r="O80">
        <f t="shared" si="26"/>
        <v>9</v>
      </c>
      <c r="P80" t="str">
        <f t="shared" si="26"/>
        <v>B-art.</v>
      </c>
      <c r="Q80" s="12">
        <f t="shared" ref="Q80:Q88" si="28">K80</f>
        <v>2.2401655159443802E-4</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2.7591670626783742E-2</v>
      </c>
    </row>
    <row r="81" spans="2:28" hidden="1" x14ac:dyDescent="0.2">
      <c r="B81" s="1">
        <v>8</v>
      </c>
      <c r="C81" t="s">
        <v>25</v>
      </c>
      <c r="D81" s="15">
        <f t="shared" si="12"/>
        <v>2.2078867517465791E-3</v>
      </c>
      <c r="G81" s="15">
        <f t="shared" si="13"/>
        <v>9.4682760826268531E-2</v>
      </c>
      <c r="I81" s="23">
        <f t="shared" si="14"/>
        <v>0.19687440434072256</v>
      </c>
      <c r="K81" s="15">
        <f t="shared" si="27"/>
        <v>1.0618384545576375E-3</v>
      </c>
      <c r="O81">
        <f t="shared" si="26"/>
        <v>8</v>
      </c>
      <c r="P81" t="str">
        <f t="shared" si="26"/>
        <v>B-art.</v>
      </c>
      <c r="Q81" s="12">
        <f t="shared" si="28"/>
        <v>1.0618384545576375E-3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0.12738050064974429</v>
      </c>
    </row>
    <row r="82" spans="2:28" hidden="1" x14ac:dyDescent="0.2">
      <c r="B82" s="1">
        <v>7</v>
      </c>
      <c r="C82" t="s">
        <v>25</v>
      </c>
      <c r="D82" s="15">
        <f t="shared" si="12"/>
        <v>9.0991696435616474E-3</v>
      </c>
      <c r="G82" s="15">
        <f t="shared" si="13"/>
        <v>7.4799381052752134E-2</v>
      </c>
      <c r="I82" s="23">
        <f t="shared" si="14"/>
        <v>0.16734324368961417</v>
      </c>
      <c r="K82" s="15">
        <f t="shared" si="27"/>
        <v>4.0671630501843995E-3</v>
      </c>
      <c r="O82">
        <f t="shared" si="26"/>
        <v>7</v>
      </c>
      <c r="P82" t="str">
        <f t="shared" si="26"/>
        <v>B-art.</v>
      </c>
      <c r="Q82" s="12">
        <f t="shared" si="28"/>
        <v>4.0671630501843995E-3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0.47425154746675191</v>
      </c>
    </row>
    <row r="83" spans="2:28" hidden="1" x14ac:dyDescent="0.2">
      <c r="B83" s="1">
        <v>6</v>
      </c>
      <c r="C83" t="s">
        <v>25</v>
      </c>
      <c r="D83" s="15">
        <f t="shared" si="12"/>
        <v>3.0077810766217673E-2</v>
      </c>
      <c r="G83" s="15">
        <f t="shared" si="13"/>
        <v>5.909151103167419E-2</v>
      </c>
      <c r="I83" s="23">
        <f t="shared" si="14"/>
        <v>0.14224175713617204</v>
      </c>
      <c r="K83" s="15">
        <f t="shared" si="27"/>
        <v>1.249522870417763E-2</v>
      </c>
      <c r="O83">
        <f t="shared" si="26"/>
        <v>6</v>
      </c>
      <c r="P83" t="str">
        <f t="shared" si="26"/>
        <v>B-art.</v>
      </c>
      <c r="Q83" s="12">
        <f t="shared" si="28"/>
        <v>1.249522870417763E-2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1.4123535507599176</v>
      </c>
    </row>
    <row r="84" spans="2:28" hidden="1" x14ac:dyDescent="0.2">
      <c r="B84" s="1">
        <v>5</v>
      </c>
      <c r="C84" t="s">
        <v>25</v>
      </c>
      <c r="D84" s="15">
        <f t="shared" si="12"/>
        <v>7.8665043542415436E-2</v>
      </c>
      <c r="G84" s="15">
        <f t="shared" si="13"/>
        <v>4.668229371502261E-2</v>
      </c>
      <c r="I84" s="23">
        <f t="shared" si="14"/>
        <v>0.12090549356574623</v>
      </c>
      <c r="K84" s="15">
        <f t="shared" si="27"/>
        <v>3.0373017465539467E-2</v>
      </c>
      <c r="O84">
        <f t="shared" si="26"/>
        <v>5</v>
      </c>
      <c r="P84" t="str">
        <f t="shared" si="26"/>
        <v>B-art.</v>
      </c>
      <c r="Q84" s="12">
        <f t="shared" si="28"/>
        <v>3.0373017465539467E-2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3.3147086394058736</v>
      </c>
    </row>
    <row r="85" spans="2:28" hidden="1" x14ac:dyDescent="0.2">
      <c r="B85" s="1">
        <v>4</v>
      </c>
      <c r="C85" t="s">
        <v>25</v>
      </c>
      <c r="D85" s="15">
        <f t="shared" si="12"/>
        <v>0.15920306431203127</v>
      </c>
      <c r="G85" s="15">
        <f t="shared" si="13"/>
        <v>3.6879012034867861E-2</v>
      </c>
      <c r="I85" s="23">
        <f t="shared" si="14"/>
        <v>0.10276966953088429</v>
      </c>
      <c r="K85" s="15">
        <f t="shared" si="27"/>
        <v>5.7130199518514731E-2</v>
      </c>
      <c r="O85">
        <f t="shared" si="26"/>
        <v>4</v>
      </c>
      <c r="P85" t="str">
        <f t="shared" si="26"/>
        <v>B-art.</v>
      </c>
      <c r="Q85" s="12">
        <f t="shared" si="28"/>
        <v>5.7130199518514731E-2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5.9824459727807886</v>
      </c>
    </row>
    <row r="86" spans="2:28" hidden="1" x14ac:dyDescent="0.2">
      <c r="B86" s="1">
        <v>3</v>
      </c>
      <c r="C86" t="s">
        <v>25</v>
      </c>
      <c r="D86" s="15">
        <f t="shared" si="12"/>
        <v>0.24057351940484711</v>
      </c>
      <c r="G86" s="15">
        <f t="shared" si="13"/>
        <v>2.9134419507545611E-2</v>
      </c>
      <c r="I86" s="23">
        <f t="shared" si="14"/>
        <v>8.7354219101251629E-2</v>
      </c>
      <c r="K86" s="15">
        <f t="shared" si="27"/>
        <v>8.0236191323780653E-2</v>
      </c>
      <c r="O86">
        <f t="shared" si="26"/>
        <v>3</v>
      </c>
      <c r="P86" t="str">
        <f t="shared" si="26"/>
        <v>B-art.</v>
      </c>
      <c r="Q86" s="12">
        <f t="shared" si="28"/>
        <v>8.0236191323780653E-2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7.3729036207422043</v>
      </c>
    </row>
    <row r="87" spans="2:28" hidden="1" x14ac:dyDescent="0.2">
      <c r="B87" s="1">
        <v>2</v>
      </c>
      <c r="C87" t="s">
        <v>25</v>
      </c>
      <c r="D87" s="15">
        <f t="shared" si="12"/>
        <v>0.25560936436765014</v>
      </c>
      <c r="G87" s="15">
        <f t="shared" si="13"/>
        <v>2.3016191410961034E-2</v>
      </c>
      <c r="I87" s="23">
        <f t="shared" si="14"/>
        <v>7.4251086236063898E-2</v>
      </c>
      <c r="K87" s="15">
        <f t="shared" si="27"/>
        <v>7.9233238932233413E-2</v>
      </c>
      <c r="O87">
        <f t="shared" si="26"/>
        <v>2</v>
      </c>
      <c r="P87" t="str">
        <f t="shared" si="26"/>
        <v>B-art.</v>
      </c>
      <c r="Q87" s="12">
        <f t="shared" si="28"/>
        <v>7.9233238932233413E-2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6.7147528887103416</v>
      </c>
    </row>
    <row r="88" spans="2:28" hidden="1" x14ac:dyDescent="0.2">
      <c r="B88" s="1">
        <v>1</v>
      </c>
      <c r="C88" t="s">
        <v>25</v>
      </c>
      <c r="D88" s="15">
        <f t="shared" si="12"/>
        <v>0.17040624291176676</v>
      </c>
      <c r="G88" s="15">
        <f t="shared" si="13"/>
        <v>1.8182791214659218E-2</v>
      </c>
      <c r="I88" s="23">
        <f t="shared" si="14"/>
        <v>6.3113423300654309E-2</v>
      </c>
      <c r="K88" s="15">
        <f t="shared" si="27"/>
        <v>4.9093536279579929E-2</v>
      </c>
      <c r="N88" s="19"/>
      <c r="O88">
        <f t="shared" si="26"/>
        <v>1</v>
      </c>
      <c r="P88" t="str">
        <f t="shared" si="26"/>
        <v>B-art.</v>
      </c>
      <c r="Q88" s="12">
        <f t="shared" si="28"/>
        <v>4.9093536279579929E-2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3.5867737605861096</v>
      </c>
    </row>
    <row r="89" spans="2:28" hidden="1" x14ac:dyDescent="0.2">
      <c r="D89" s="15"/>
      <c r="G89" s="15"/>
      <c r="I89" s="4"/>
      <c r="K89" s="15"/>
      <c r="M89" s="15">
        <f>SUM(K59:K88)</f>
        <v>0.31395863832143123</v>
      </c>
      <c r="N89" s="19"/>
      <c r="AA89" s="25"/>
      <c r="AB89" s="7"/>
    </row>
    <row r="90" spans="2:28" hidden="1" x14ac:dyDescent="0.2">
      <c r="B90" s="6">
        <v>0</v>
      </c>
      <c r="C90" s="20" t="s">
        <v>25</v>
      </c>
      <c r="D90" s="15">
        <f>IF(B90&lt;=$B$22,BINOMDIST(B90,$B$22,$G$13,0),0)</f>
        <v>5.3646409805556225E-2</v>
      </c>
      <c r="G90" s="15">
        <f>IF(B90&lt;=$B$22,BINOMDIST($B$22-B90,$B$22-B90,$G$12,0),0)</f>
        <v>1.4364405059580788E-2</v>
      </c>
      <c r="I90" s="23">
        <f>(1-$G$13)^($B$22-B90)</f>
        <v>5.3646409805556163E-2</v>
      </c>
      <c r="K90" s="15">
        <f t="shared" si="27"/>
        <v>1.4364405059580806E-2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18</v>
      </c>
      <c r="C93" t="s">
        <v>24</v>
      </c>
      <c r="D93" s="15">
        <f>BINOMDIST(B93,$B$22,$G$12,0)</f>
        <v>1.4364405059580788E-2</v>
      </c>
      <c r="G93" s="16"/>
      <c r="K93" s="16"/>
      <c r="M93" s="15">
        <f>D93</f>
        <v>1.4364405059580788E-2</v>
      </c>
      <c r="N93" s="19"/>
      <c r="O93">
        <f>B93</f>
        <v>18</v>
      </c>
      <c r="P93" t="str">
        <f>C93</f>
        <v>A-art.</v>
      </c>
      <c r="Q93" s="12">
        <f>D93</f>
        <v>1.4364405059580788E-2</v>
      </c>
      <c r="R93" s="16"/>
      <c r="S93" s="9">
        <v>0</v>
      </c>
      <c r="T93" s="9">
        <f>$D$12*$E$16</f>
        <v>28.2</v>
      </c>
      <c r="U93" s="17">
        <f>B93/(B93+1)</f>
        <v>0.94736842105263153</v>
      </c>
      <c r="V93" s="37">
        <f>B93*($E$17*2)</f>
        <v>46.800000000000004</v>
      </c>
      <c r="W93" s="38">
        <f>ROUNDDOWN((U93*$D$12)*$E$19,0)</f>
        <v>1</v>
      </c>
      <c r="X93" s="37">
        <f>W93*$E$18</f>
        <v>7.5</v>
      </c>
      <c r="Y93" s="18">
        <f>S93+(T93*U93)+V93+X93</f>
        <v>81.015789473684208</v>
      </c>
      <c r="Z93" s="18"/>
      <c r="AA93" s="25">
        <f>Y93*Q93</f>
        <v>1.1637436162217214</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157.52960339842892</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CE6"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8785"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8785" r:id="rId5"/>
      </mc:Fallback>
    </mc:AlternateContent>
    <mc:AlternateContent xmlns:mc="http://schemas.openxmlformats.org/markup-compatibility/2006">
      <mc:Choice Requires="x14">
        <oleObject progId="Equation.3" shapeId="118786"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8786" r:id="rId7"/>
      </mc:Fallback>
    </mc:AlternateContent>
    <mc:AlternateContent xmlns:mc="http://schemas.openxmlformats.org/markup-compatibility/2006">
      <mc:Choice Requires="x14">
        <oleObject progId="Equation.3" shapeId="118787"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8787" r:id="rId9"/>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A23" sqref="A23:XFD97"/>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160.41540596823202</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19</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6.0935974001049507E-24</v>
      </c>
      <c r="O36">
        <f t="shared" si="1"/>
        <v>19</v>
      </c>
      <c r="P36" t="str">
        <f t="shared" si="1"/>
        <v>C-art.</v>
      </c>
      <c r="Q36" s="12">
        <f t="shared" si="1"/>
        <v>6.0935974001049507E-24</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1.7344571895762724E-21</v>
      </c>
    </row>
    <row r="37" spans="2:27" hidden="1" x14ac:dyDescent="0.2">
      <c r="B37" s="1">
        <v>18</v>
      </c>
      <c r="C37" t="s">
        <v>23</v>
      </c>
      <c r="D37" s="15">
        <f t="shared" si="0"/>
        <v>1.813860826097914E-21</v>
      </c>
      <c r="O37">
        <f t="shared" si="1"/>
        <v>18</v>
      </c>
      <c r="P37" t="str">
        <f t="shared" si="1"/>
        <v>C-art.</v>
      </c>
      <c r="Q37" s="12">
        <f t="shared" si="1"/>
        <v>1.813860826097914E-21</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5.1107151703416287E-19</v>
      </c>
    </row>
    <row r="38" spans="2:27" hidden="1" x14ac:dyDescent="0.2">
      <c r="B38" s="1">
        <v>17</v>
      </c>
      <c r="C38" t="s">
        <v>23</v>
      </c>
      <c r="D38" s="15">
        <f t="shared" si="0"/>
        <v>2.5575437647980724E-19</v>
      </c>
      <c r="O38">
        <f t="shared" si="1"/>
        <v>17</v>
      </c>
      <c r="P38" t="str">
        <f t="shared" si="1"/>
        <v>C-art.</v>
      </c>
      <c r="Q38" s="12">
        <f t="shared" si="1"/>
        <v>2.5575437647980724E-19</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7.1317392052923664E-17</v>
      </c>
    </row>
    <row r="39" spans="2:27" hidden="1" x14ac:dyDescent="0.2">
      <c r="B39" s="1">
        <v>16</v>
      </c>
      <c r="C39" t="s">
        <v>23</v>
      </c>
      <c r="D39" s="15">
        <f t="shared" si="0"/>
        <v>2.2705305200818232E-17</v>
      </c>
      <c r="O39">
        <f t="shared" si="1"/>
        <v>16</v>
      </c>
      <c r="P39" t="str">
        <f t="shared" si="1"/>
        <v>C-art.</v>
      </c>
      <c r="Q39" s="12">
        <f t="shared" si="1"/>
        <v>2.2705305200818232E-17</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6.2645539776483438E-15</v>
      </c>
    </row>
    <row r="40" spans="2:27" hidden="1" x14ac:dyDescent="0.2">
      <c r="B40" s="1">
        <v>15</v>
      </c>
      <c r="C40" t="s">
        <v>23</v>
      </c>
      <c r="D40" s="15">
        <f t="shared" si="0"/>
        <v>1.4228657925846031E-15</v>
      </c>
      <c r="O40">
        <f t="shared" si="1"/>
        <v>15</v>
      </c>
      <c r="P40" t="str">
        <f t="shared" si="1"/>
        <v>C-art.</v>
      </c>
      <c r="Q40" s="12">
        <f t="shared" si="1"/>
        <v>1.4228657925846031E-15</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3.8832853211218991E-13</v>
      </c>
    </row>
    <row r="41" spans="2:27" hidden="1" x14ac:dyDescent="0.2">
      <c r="B41" s="1">
        <v>14</v>
      </c>
      <c r="C41" t="s">
        <v>23</v>
      </c>
      <c r="D41" s="15">
        <f t="shared" si="0"/>
        <v>6.6874692251476952E-14</v>
      </c>
      <c r="O41">
        <f t="shared" si="1"/>
        <v>14</v>
      </c>
      <c r="P41" t="str">
        <f t="shared" si="1"/>
        <v>C-art.</v>
      </c>
      <c r="Q41" s="12">
        <f t="shared" si="1"/>
        <v>6.6874692251476952E-14</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1.8048231111084939E-11</v>
      </c>
    </row>
    <row r="42" spans="2:27" hidden="1" x14ac:dyDescent="0.2">
      <c r="B42" s="1">
        <v>13</v>
      </c>
      <c r="C42" t="s">
        <v>23</v>
      </c>
      <c r="D42" s="15">
        <f t="shared" si="0"/>
        <v>2.4446415278595376E-12</v>
      </c>
      <c r="O42">
        <f t="shared" si="1"/>
        <v>13</v>
      </c>
      <c r="P42" t="str">
        <f t="shared" si="1"/>
        <v>C-art.</v>
      </c>
      <c r="Q42" s="12">
        <f t="shared" si="1"/>
        <v>2.4446415278595376E-12</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6.5218146680236754E-10</v>
      </c>
    </row>
    <row r="43" spans="2:27" hidden="1" x14ac:dyDescent="0.2">
      <c r="B43" s="1">
        <v>12</v>
      </c>
      <c r="C43" t="s">
        <v>23</v>
      </c>
      <c r="D43" s="15">
        <f t="shared" si="0"/>
        <v>7.1127427310579836E-11</v>
      </c>
      <c r="O43">
        <f t="shared" si="1"/>
        <v>12</v>
      </c>
      <c r="P43" t="str">
        <f t="shared" si="1"/>
        <v>C-art.</v>
      </c>
      <c r="Q43" s="12">
        <f t="shared" si="1"/>
        <v>7.1127427310579836E-11</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1.8749299265880089E-8</v>
      </c>
    </row>
    <row r="44" spans="2:27" hidden="1" x14ac:dyDescent="0.2">
      <c r="B44" s="1">
        <v>11</v>
      </c>
      <c r="C44" t="s">
        <v>23</v>
      </c>
      <c r="D44" s="15">
        <f t="shared" si="0"/>
        <v>1.6714945417986275E-9</v>
      </c>
      <c r="O44">
        <f t="shared" si="1"/>
        <v>11</v>
      </c>
      <c r="P44" t="str">
        <f t="shared" si="1"/>
        <v>C-art.</v>
      </c>
      <c r="Q44" s="12">
        <f t="shared" si="1"/>
        <v>1.6714945417986275E-9</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4.3513460241796398E-7</v>
      </c>
    </row>
    <row r="45" spans="2:27" hidden="1" x14ac:dyDescent="0.2">
      <c r="B45" s="1">
        <v>10</v>
      </c>
      <c r="C45" t="s">
        <v>23</v>
      </c>
      <c r="D45" s="15">
        <f t="shared" si="0"/>
        <v>3.2006025115181082E-8</v>
      </c>
      <c r="G45" s="16"/>
      <c r="O45">
        <f t="shared" ref="O45:Q54" si="10">B45</f>
        <v>10</v>
      </c>
      <c r="P45" t="str">
        <f t="shared" si="10"/>
        <v>C-art.</v>
      </c>
      <c r="Q45" s="12">
        <f t="shared" si="10"/>
        <v>3.2006025115181082E-8</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8.2232789364570068E-6</v>
      </c>
    </row>
    <row r="46" spans="2:27" hidden="1" x14ac:dyDescent="0.2">
      <c r="B46" s="1">
        <v>9</v>
      </c>
      <c r="C46" t="s">
        <v>23</v>
      </c>
      <c r="D46" s="15">
        <f t="shared" si="0"/>
        <v>5.0142772680450519E-7</v>
      </c>
      <c r="O46">
        <f t="shared" si="10"/>
        <v>9</v>
      </c>
      <c r="P46" t="str">
        <f t="shared" si="10"/>
        <v>C-art.</v>
      </c>
      <c r="Q46" s="12">
        <f t="shared" si="10"/>
        <v>5.0142772680450519E-7</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1.2704774599591107E-4</v>
      </c>
    </row>
    <row r="47" spans="2:27" hidden="1" x14ac:dyDescent="0.2">
      <c r="B47" s="1">
        <v>8</v>
      </c>
      <c r="C47" t="s">
        <v>23</v>
      </c>
      <c r="D47" s="15">
        <f t="shared" si="0"/>
        <v>6.4273917708577294E-6</v>
      </c>
      <c r="O47">
        <f t="shared" si="10"/>
        <v>8</v>
      </c>
      <c r="P47" t="str">
        <f t="shared" si="10"/>
        <v>C-art.</v>
      </c>
      <c r="Q47" s="12">
        <f t="shared" si="10"/>
        <v>6.4273917708577294E-6</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1.6042912690989134E-3</v>
      </c>
    </row>
    <row r="48" spans="2:27" hidden="1" x14ac:dyDescent="0.2">
      <c r="B48" s="1">
        <v>7</v>
      </c>
      <c r="C48" t="s">
        <v>23</v>
      </c>
      <c r="D48" s="15">
        <f t="shared" si="0"/>
        <v>6.7130536273402939E-5</v>
      </c>
      <c r="O48">
        <f t="shared" si="10"/>
        <v>7</v>
      </c>
      <c r="P48" t="str">
        <f t="shared" si="10"/>
        <v>C-art.</v>
      </c>
      <c r="Q48" s="12">
        <f t="shared" si="10"/>
        <v>6.7130536273402939E-5</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1.6483231876571358E-2</v>
      </c>
    </row>
    <row r="49" spans="2:28" hidden="1" x14ac:dyDescent="0.2">
      <c r="B49" s="1">
        <v>6</v>
      </c>
      <c r="C49" t="s">
        <v>23</v>
      </c>
      <c r="D49" s="15">
        <f t="shared" si="0"/>
        <v>5.6630631881922052E-4</v>
      </c>
      <c r="O49">
        <f t="shared" si="10"/>
        <v>6</v>
      </c>
      <c r="P49" t="str">
        <f t="shared" si="10"/>
        <v>C-art.</v>
      </c>
      <c r="Q49" s="12">
        <f t="shared" si="10"/>
        <v>5.6630631881922052E-4</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0.13651380121456128</v>
      </c>
    </row>
    <row r="50" spans="2:28" hidden="1" x14ac:dyDescent="0.2">
      <c r="B50" s="1">
        <v>5</v>
      </c>
      <c r="C50" t="s">
        <v>23</v>
      </c>
      <c r="D50" s="15">
        <f t="shared" si="0"/>
        <v>3.8023424263576235E-3</v>
      </c>
      <c r="O50">
        <f t="shared" si="10"/>
        <v>5</v>
      </c>
      <c r="P50" t="str">
        <f t="shared" si="10"/>
        <v>C-art.</v>
      </c>
      <c r="Q50" s="12">
        <f t="shared" si="10"/>
        <v>3.8023424263576235E-3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0.89717536997383573</v>
      </c>
    </row>
    <row r="51" spans="2:28" hidden="1" x14ac:dyDescent="0.2">
      <c r="B51" s="1">
        <v>4</v>
      </c>
      <c r="C51" t="s">
        <v>23</v>
      </c>
      <c r="D51" s="15">
        <f t="shared" si="0"/>
        <v>1.9856677115423167E-2</v>
      </c>
      <c r="O51">
        <f t="shared" si="10"/>
        <v>4</v>
      </c>
      <c r="P51" t="str">
        <f t="shared" si="10"/>
        <v>C-art.</v>
      </c>
      <c r="Q51" s="12">
        <f t="shared" si="10"/>
        <v>1.9856677115423167E-2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4.5639380949173232</v>
      </c>
    </row>
    <row r="52" spans="2:28" hidden="1" x14ac:dyDescent="0.2">
      <c r="B52" s="1">
        <v>3</v>
      </c>
      <c r="C52" t="s">
        <v>23</v>
      </c>
      <c r="D52" s="15">
        <f t="shared" si="0"/>
        <v>7.7771985368740623E-2</v>
      </c>
      <c r="O52">
        <f t="shared" si="10"/>
        <v>3</v>
      </c>
      <c r="P52" t="str">
        <f t="shared" si="10"/>
        <v>C-art.</v>
      </c>
      <c r="Q52" s="12">
        <f t="shared" si="10"/>
        <v>7.7771985368740623E-2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16.680535421887491</v>
      </c>
    </row>
    <row r="53" spans="2:28" hidden="1" x14ac:dyDescent="0.2">
      <c r="B53" s="1">
        <v>2</v>
      </c>
      <c r="C53" t="s">
        <v>23</v>
      </c>
      <c r="D53" s="15">
        <f t="shared" si="0"/>
        <v>0.21501666543122414</v>
      </c>
      <c r="O53">
        <f t="shared" si="10"/>
        <v>2</v>
      </c>
      <c r="P53" t="str">
        <f t="shared" si="10"/>
        <v>C-art.</v>
      </c>
      <c r="Q53" s="12">
        <f t="shared" si="10"/>
        <v>0.21501666543122414</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43.67131819351782</v>
      </c>
    </row>
    <row r="54" spans="2:28" hidden="1" x14ac:dyDescent="0.2">
      <c r="B54" s="1">
        <v>1</v>
      </c>
      <c r="C54" t="s">
        <v>23</v>
      </c>
      <c r="D54" s="15">
        <f t="shared" si="0"/>
        <v>0.37428826945435317</v>
      </c>
      <c r="O54">
        <f t="shared" si="10"/>
        <v>1</v>
      </c>
      <c r="P54" t="str">
        <f t="shared" si="10"/>
        <v>C-art.</v>
      </c>
      <c r="Q54" s="12">
        <f t="shared" si="10"/>
        <v>0.37428826945435317</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65.672619758460797</v>
      </c>
    </row>
    <row r="55" spans="2:28" hidden="1" x14ac:dyDescent="0.2">
      <c r="D55" s="15"/>
      <c r="K55" s="4"/>
      <c r="M55" s="15">
        <f>SUM(D25:D54)</f>
        <v>0.69137633922184905</v>
      </c>
      <c r="N55" s="19"/>
      <c r="AA55" s="25"/>
      <c r="AB55" s="7"/>
    </row>
    <row r="56" spans="2:28" hidden="1" x14ac:dyDescent="0.2">
      <c r="B56" s="6">
        <v>0</v>
      </c>
      <c r="C56" s="20" t="s">
        <v>23</v>
      </c>
      <c r="D56" s="15">
        <f>BINOMDIST(B56,$B$22,$G$14,0)</f>
        <v>0.3086236607781509</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5.9757417028128454</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5.0793804473909185</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4.3174733802822809</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3.6698523732399382</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3.1193745172539478</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2.6514683396658554</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2.2537480887159766</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1.9156858754085804</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1.628332994097293</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1.3840830449826991</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1.1764705882352942</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2.216837820053105E-16</v>
      </c>
      <c r="G70" s="15">
        <f t="shared" si="13"/>
        <v>1</v>
      </c>
      <c r="I70" s="23">
        <f t="shared" si="14"/>
        <v>1</v>
      </c>
      <c r="K70" s="15">
        <f t="shared" si="21"/>
        <v>2.216837820053105E-16</v>
      </c>
      <c r="O70">
        <f t="shared" si="15"/>
        <v>19</v>
      </c>
      <c r="P70" t="str">
        <f t="shared" si="15"/>
        <v>B-art.</v>
      </c>
      <c r="Q70" s="12">
        <f t="shared" si="22"/>
        <v>2.216837820053105E-16</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3.3672436383914634E-14</v>
      </c>
    </row>
    <row r="71" spans="2:27" hidden="1" x14ac:dyDescent="0.2">
      <c r="B71" s="1">
        <v>18</v>
      </c>
      <c r="C71" t="s">
        <v>25</v>
      </c>
      <c r="D71" s="15">
        <f t="shared" si="12"/>
        <v>2.3867953862571642E-14</v>
      </c>
      <c r="G71" s="15">
        <f t="shared" si="13"/>
        <v>0.79</v>
      </c>
      <c r="I71" s="23">
        <f t="shared" si="14"/>
        <v>0.85</v>
      </c>
      <c r="K71" s="15">
        <f t="shared" si="21"/>
        <v>2.2183157119331292E-14</v>
      </c>
      <c r="O71">
        <f t="shared" si="15"/>
        <v>18</v>
      </c>
      <c r="P71" t="str">
        <f t="shared" si="15"/>
        <v>B-art.</v>
      </c>
      <c r="Q71" s="12">
        <f t="shared" si="22"/>
        <v>2.2183157119331292E-14</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3.3086295596941145E-12</v>
      </c>
    </row>
    <row r="72" spans="2:27" hidden="1" x14ac:dyDescent="0.2">
      <c r="B72" s="1">
        <v>17</v>
      </c>
      <c r="C72" t="s">
        <v>25</v>
      </c>
      <c r="D72" s="15">
        <f t="shared" si="12"/>
        <v>1.2172656469911544E-12</v>
      </c>
      <c r="G72" s="15">
        <f t="shared" si="13"/>
        <v>0.6241000000000001</v>
      </c>
      <c r="I72" s="23">
        <f t="shared" si="14"/>
        <v>0.72249999999999992</v>
      </c>
      <c r="K72" s="15">
        <f t="shared" si="21"/>
        <v>1.0514816474563039E-12</v>
      </c>
      <c r="O72">
        <f t="shared" si="15"/>
        <v>17</v>
      </c>
      <c r="P72" t="str">
        <f t="shared" si="15"/>
        <v>B-art.</v>
      </c>
      <c r="Q72" s="12">
        <f t="shared" si="22"/>
        <v>1.0514816474563039E-12</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1.5392756668406995E-10</v>
      </c>
    </row>
    <row r="73" spans="2:27" hidden="1" x14ac:dyDescent="0.2">
      <c r="B73" s="1">
        <v>16</v>
      </c>
      <c r="C73" t="s">
        <v>25</v>
      </c>
      <c r="D73" s="15">
        <f t="shared" si="12"/>
        <v>3.9087752442271785E-11</v>
      </c>
      <c r="G73" s="15">
        <f t="shared" si="13"/>
        <v>0.49303900000000006</v>
      </c>
      <c r="I73" s="23">
        <f t="shared" si="14"/>
        <v>0.61412499999999992</v>
      </c>
      <c r="K73" s="15">
        <f t="shared" si="21"/>
        <v>3.1380885611862797E-11</v>
      </c>
      <c r="O73">
        <f t="shared" si="15"/>
        <v>16</v>
      </c>
      <c r="P73" t="str">
        <f t="shared" si="15"/>
        <v>B-art.</v>
      </c>
      <c r="Q73" s="12">
        <f t="shared" si="22"/>
        <v>3.1380885611862797E-11</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4.5067012794420035E-9</v>
      </c>
    </row>
    <row r="74" spans="2:27" hidden="1" x14ac:dyDescent="0.2">
      <c r="B74" s="1">
        <v>15</v>
      </c>
      <c r="C74" t="s">
        <v>25</v>
      </c>
      <c r="D74" s="15">
        <f t="shared" si="12"/>
        <v>8.8598905535815833E-10</v>
      </c>
      <c r="G74" s="15">
        <f t="shared" si="13"/>
        <v>0.38950081000000009</v>
      </c>
      <c r="I74" s="23">
        <f t="shared" si="14"/>
        <v>0.52200624999999989</v>
      </c>
      <c r="K74" s="15">
        <f t="shared" si="21"/>
        <v>6.6109065688990821E-10</v>
      </c>
      <c r="O74">
        <f t="shared" si="15"/>
        <v>15</v>
      </c>
      <c r="P74" t="str">
        <f t="shared" si="15"/>
        <v>B-art.</v>
      </c>
      <c r="Q74" s="12">
        <f t="shared" si="22"/>
        <v>6.6109065688990821E-10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9.3089828123310203E-8</v>
      </c>
    </row>
    <row r="75" spans="2:27" hidden="1" x14ac:dyDescent="0.2">
      <c r="B75" s="1">
        <v>14</v>
      </c>
      <c r="C75" t="s">
        <v>25</v>
      </c>
      <c r="D75" s="15">
        <f t="shared" si="12"/>
        <v>1.5061813941088699E-8</v>
      </c>
      <c r="G75" s="15">
        <f t="shared" si="13"/>
        <v>0.30770563990000011</v>
      </c>
      <c r="I75" s="23">
        <f t="shared" si="14"/>
        <v>0.44370531249999989</v>
      </c>
      <c r="K75" s="15">
        <f t="shared" si="21"/>
        <v>1.0445232378860557E-8</v>
      </c>
      <c r="O75">
        <f t="shared" si="15"/>
        <v>14</v>
      </c>
      <c r="P75" t="str">
        <f t="shared" si="15"/>
        <v>B-art.</v>
      </c>
      <c r="Q75" s="12">
        <f t="shared" si="22"/>
        <v>1.0445232378860557E-8</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1.4412888715412003E-6</v>
      </c>
    </row>
    <row r="76" spans="2:27" hidden="1" x14ac:dyDescent="0.2">
      <c r="B76" s="1">
        <v>13</v>
      </c>
      <c r="C76" t="s">
        <v>25</v>
      </c>
      <c r="D76" s="15">
        <f t="shared" si="12"/>
        <v>1.9915065099883918E-7</v>
      </c>
      <c r="G76" s="15">
        <f t="shared" si="13"/>
        <v>0.24308745552100008</v>
      </c>
      <c r="I76" s="23">
        <f t="shared" si="14"/>
        <v>0.37714951562499988</v>
      </c>
      <c r="K76" s="15">
        <f t="shared" si="21"/>
        <v>1.2836030012244178E-7</v>
      </c>
      <c r="O76">
        <f t="shared" si="15"/>
        <v>13</v>
      </c>
      <c r="P76" t="str">
        <f t="shared" si="15"/>
        <v>B-art.</v>
      </c>
      <c r="Q76" s="12">
        <f t="shared" si="22"/>
        <v>1.2836030012244178E-7</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1.7344777239973603E-5</v>
      </c>
    </row>
    <row r="77" spans="2:27" hidden="1" x14ac:dyDescent="0.2">
      <c r="B77" s="1">
        <v>12</v>
      </c>
      <c r="C77" t="s">
        <v>25</v>
      </c>
      <c r="D77" s="15">
        <f t="shared" si="12"/>
        <v>2.0958235176544456E-6</v>
      </c>
      <c r="G77" s="15">
        <f t="shared" si="13"/>
        <v>0.19203908986159007</v>
      </c>
      <c r="I77" s="23">
        <f t="shared" si="14"/>
        <v>0.32057708828124987</v>
      </c>
      <c r="K77" s="15">
        <f t="shared" si="21"/>
        <v>1.2554859831023565E-6</v>
      </c>
      <c r="O77">
        <f t="shared" si="15"/>
        <v>12</v>
      </c>
      <c r="P77" t="str">
        <f t="shared" si="15"/>
        <v>B-art.</v>
      </c>
      <c r="Q77" s="12">
        <f t="shared" si="22"/>
        <v>1.2554859831023565E-6</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1.6600808275338191E-4</v>
      </c>
    </row>
    <row r="78" spans="2:27" hidden="1" x14ac:dyDescent="0.2">
      <c r="B78" s="1">
        <v>11</v>
      </c>
      <c r="C78" t="s">
        <v>25</v>
      </c>
      <c r="D78" s="15">
        <f t="shared" si="12"/>
        <v>1.7814499900062777E-5</v>
      </c>
      <c r="G78" s="15">
        <f t="shared" si="13"/>
        <v>0.15171088099065616</v>
      </c>
      <c r="I78" s="23">
        <f t="shared" si="14"/>
        <v>0.2724905250390624</v>
      </c>
      <c r="K78" s="15">
        <f t="shared" si="21"/>
        <v>9.9183392665086097E-6</v>
      </c>
      <c r="O78">
        <f t="shared" si="15"/>
        <v>11</v>
      </c>
      <c r="P78" t="str">
        <f t="shared" si="15"/>
        <v>B-art.</v>
      </c>
      <c r="Q78" s="12">
        <f t="shared" si="22"/>
        <v>9.9183392665086097E-6</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1.2822098392433448E-3</v>
      </c>
    </row>
    <row r="79" spans="2:27" hidden="1" x14ac:dyDescent="0.2">
      <c r="B79" s="1">
        <v>10</v>
      </c>
      <c r="C79" t="s">
        <v>25</v>
      </c>
      <c r="D79" s="15">
        <f t="shared" si="12"/>
        <v>1.233819067152501E-4</v>
      </c>
      <c r="G79" s="15">
        <f t="shared" si="13"/>
        <v>0.11985159598261838</v>
      </c>
      <c r="I79" s="23">
        <f t="shared" si="14"/>
        <v>0.23161694628320303</v>
      </c>
      <c r="K79" s="15">
        <f>G79*D79/I79</f>
        <v>6.3844717204414937E-5</v>
      </c>
      <c r="O79">
        <f t="shared" ref="O79:P88" si="26">B79</f>
        <v>10</v>
      </c>
      <c r="P79" t="str">
        <f t="shared" si="26"/>
        <v>B-art.</v>
      </c>
      <c r="Q79" s="12">
        <f>K79</f>
        <v>6.3844717204414937E-5</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8.061266156837445E-3</v>
      </c>
    </row>
    <row r="80" spans="2:27" hidden="1" x14ac:dyDescent="0.2">
      <c r="B80" s="1">
        <v>9</v>
      </c>
      <c r="C80" t="s">
        <v>25</v>
      </c>
      <c r="D80" s="15">
        <f t="shared" si="12"/>
        <v>6.9916413805308378E-4</v>
      </c>
      <c r="G80" s="15">
        <f t="shared" si="13"/>
        <v>9.4682760826268531E-2</v>
      </c>
      <c r="I80" s="23">
        <f t="shared" si="14"/>
        <v>0.19687440434072256</v>
      </c>
      <c r="K80" s="15">
        <f t="shared" ref="K80:K90" si="27">G80*D80/I80</f>
        <v>3.3624884394325207E-4</v>
      </c>
      <c r="O80">
        <f t="shared" si="26"/>
        <v>9</v>
      </c>
      <c r="P80" t="str">
        <f t="shared" si="26"/>
        <v>B-art.</v>
      </c>
      <c r="Q80" s="12">
        <f t="shared" ref="Q80:Q88" si="28">K80</f>
        <v>3.3624884394325207E-4</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4.1415097610802476E-2</v>
      </c>
    </row>
    <row r="81" spans="2:28" hidden="1" x14ac:dyDescent="0.2">
      <c r="B81" s="1">
        <v>8</v>
      </c>
      <c r="C81" t="s">
        <v>25</v>
      </c>
      <c r="D81" s="15">
        <f t="shared" si="12"/>
        <v>3.2415791855188395E-3</v>
      </c>
      <c r="G81" s="15">
        <f t="shared" si="13"/>
        <v>7.4799381052752134E-2</v>
      </c>
      <c r="I81" s="23">
        <f t="shared" si="14"/>
        <v>0.16734324368961417</v>
      </c>
      <c r="K81" s="15">
        <f t="shared" si="27"/>
        <v>1.4489268366281935E-3</v>
      </c>
      <c r="O81">
        <f t="shared" si="26"/>
        <v>8</v>
      </c>
      <c r="P81" t="str">
        <f t="shared" si="26"/>
        <v>B-art.</v>
      </c>
      <c r="Q81" s="12">
        <f t="shared" si="28"/>
        <v>1.4489268366281935E-3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0.17381648315933279</v>
      </c>
    </row>
    <row r="82" spans="2:28" hidden="1" x14ac:dyDescent="0.2">
      <c r="B82" s="1">
        <v>7</v>
      </c>
      <c r="C82" t="s">
        <v>25</v>
      </c>
      <c r="D82" s="15">
        <f t="shared" si="12"/>
        <v>1.2245965811960052E-2</v>
      </c>
      <c r="G82" s="15">
        <f t="shared" si="13"/>
        <v>5.909151103167419E-2</v>
      </c>
      <c r="I82" s="23">
        <f t="shared" si="14"/>
        <v>0.14224175713617204</v>
      </c>
      <c r="K82" s="15">
        <f t="shared" si="27"/>
        <v>5.0873431152723214E-3</v>
      </c>
      <c r="O82">
        <f t="shared" si="26"/>
        <v>7</v>
      </c>
      <c r="P82" t="str">
        <f t="shared" si="26"/>
        <v>B-art.</v>
      </c>
      <c r="Q82" s="12">
        <f t="shared" si="28"/>
        <v>5.0873431152723214E-3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0.59320964395632902</v>
      </c>
    </row>
    <row r="83" spans="2:28" hidden="1" x14ac:dyDescent="0.2">
      <c r="B83" s="1">
        <v>6</v>
      </c>
      <c r="C83" t="s">
        <v>25</v>
      </c>
      <c r="D83" s="15">
        <f t="shared" si="12"/>
        <v>3.7365895682647338E-2</v>
      </c>
      <c r="G83" s="15">
        <f t="shared" si="13"/>
        <v>4.668229371502261E-2</v>
      </c>
      <c r="I83" s="23">
        <f t="shared" si="14"/>
        <v>0.12090549356574623</v>
      </c>
      <c r="K83" s="15">
        <f t="shared" si="27"/>
        <v>1.4427183296131249E-2</v>
      </c>
      <c r="O83">
        <f t="shared" si="26"/>
        <v>6</v>
      </c>
      <c r="P83" t="str">
        <f t="shared" si="26"/>
        <v>B-art.</v>
      </c>
      <c r="Q83" s="12">
        <f t="shared" si="28"/>
        <v>1.4427183296131249E-2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1.6307251382235666</v>
      </c>
    </row>
    <row r="84" spans="2:28" hidden="1" x14ac:dyDescent="0.2">
      <c r="B84" s="1">
        <v>5</v>
      </c>
      <c r="C84" t="s">
        <v>25</v>
      </c>
      <c r="D84" s="15">
        <f t="shared" si="12"/>
        <v>9.0745746657857854E-2</v>
      </c>
      <c r="G84" s="15">
        <f t="shared" si="13"/>
        <v>3.6879012034867861E-2</v>
      </c>
      <c r="I84" s="23">
        <f t="shared" si="14"/>
        <v>0.10276966953088429</v>
      </c>
      <c r="K84" s="15">
        <f t="shared" si="27"/>
        <v>3.2564213725553404E-2</v>
      </c>
      <c r="O84">
        <f t="shared" si="26"/>
        <v>5</v>
      </c>
      <c r="P84" t="str">
        <f t="shared" si="26"/>
        <v>B-art.</v>
      </c>
      <c r="Q84" s="12">
        <f t="shared" si="28"/>
        <v>3.2564213725553404E-2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3.5538411912487278</v>
      </c>
    </row>
    <row r="85" spans="2:28" hidden="1" x14ac:dyDescent="0.2">
      <c r="B85" s="1">
        <v>4</v>
      </c>
      <c r="C85" t="s">
        <v>25</v>
      </c>
      <c r="D85" s="15">
        <f t="shared" si="12"/>
        <v>0.17140863257595365</v>
      </c>
      <c r="G85" s="15">
        <f t="shared" si="13"/>
        <v>2.9134419507545611E-2</v>
      </c>
      <c r="I85" s="23">
        <f t="shared" si="14"/>
        <v>8.7354219101251629E-2</v>
      </c>
      <c r="K85" s="15">
        <f t="shared" si="27"/>
        <v>5.7168286318193741E-2</v>
      </c>
      <c r="O85">
        <f t="shared" si="26"/>
        <v>4</v>
      </c>
      <c r="P85" t="str">
        <f t="shared" si="26"/>
        <v>B-art.</v>
      </c>
      <c r="Q85" s="12">
        <f t="shared" si="28"/>
        <v>5.7168286318193741E-2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5.9864342700959758</v>
      </c>
    </row>
    <row r="86" spans="2:28" hidden="1" x14ac:dyDescent="0.2">
      <c r="B86" s="1">
        <v>3</v>
      </c>
      <c r="C86" t="s">
        <v>25</v>
      </c>
      <c r="D86" s="15">
        <f t="shared" si="12"/>
        <v>0.24282889614926759</v>
      </c>
      <c r="G86" s="15">
        <f t="shared" si="13"/>
        <v>2.3016191410961034E-2</v>
      </c>
      <c r="I86" s="23">
        <f t="shared" si="14"/>
        <v>7.4251086236063898E-2</v>
      </c>
      <c r="K86" s="15">
        <f t="shared" si="27"/>
        <v>7.527157698562173E-2</v>
      </c>
      <c r="O86">
        <f t="shared" si="26"/>
        <v>3</v>
      </c>
      <c r="P86" t="str">
        <f t="shared" si="26"/>
        <v>B-art.</v>
      </c>
      <c r="Q86" s="12">
        <f t="shared" si="28"/>
        <v>7.527157698562173E-2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6.9167052092087804</v>
      </c>
    </row>
    <row r="87" spans="2:28" hidden="1" x14ac:dyDescent="0.2">
      <c r="B87" s="1">
        <v>2</v>
      </c>
      <c r="C87" t="s">
        <v>25</v>
      </c>
      <c r="D87" s="15">
        <f t="shared" si="12"/>
        <v>0.24282889614926759</v>
      </c>
      <c r="G87" s="15">
        <f t="shared" si="13"/>
        <v>1.8182791214659218E-2</v>
      </c>
      <c r="I87" s="23">
        <f t="shared" si="14"/>
        <v>6.3113423300654309E-2</v>
      </c>
      <c r="K87" s="15">
        <f t="shared" si="27"/>
        <v>6.9958289198401385E-2</v>
      </c>
      <c r="O87">
        <f t="shared" si="26"/>
        <v>2</v>
      </c>
      <c r="P87" t="str">
        <f t="shared" si="26"/>
        <v>B-art.</v>
      </c>
      <c r="Q87" s="12">
        <f t="shared" si="28"/>
        <v>6.9958289198401385E-2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5.9287318152671897</v>
      </c>
    </row>
    <row r="88" spans="2:28" hidden="1" x14ac:dyDescent="0.2">
      <c r="B88" s="1">
        <v>1</v>
      </c>
      <c r="C88" t="s">
        <v>25</v>
      </c>
      <c r="D88" s="15">
        <f t="shared" si="12"/>
        <v>0.15289226794583508</v>
      </c>
      <c r="G88" s="15">
        <f t="shared" si="13"/>
        <v>1.4364405059580788E-2</v>
      </c>
      <c r="I88" s="23">
        <f t="shared" si="14"/>
        <v>5.3646409805556163E-2</v>
      </c>
      <c r="K88" s="15">
        <f t="shared" si="27"/>
        <v>4.0938554419805255E-2</v>
      </c>
      <c r="N88" s="19"/>
      <c r="O88">
        <f t="shared" si="26"/>
        <v>1</v>
      </c>
      <c r="P88" t="str">
        <f t="shared" si="26"/>
        <v>B-art.</v>
      </c>
      <c r="Q88" s="12">
        <f t="shared" si="28"/>
        <v>4.0938554419805255E-2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2.9909707859109722</v>
      </c>
    </row>
    <row r="89" spans="2:28" hidden="1" x14ac:dyDescent="0.2">
      <c r="D89" s="15"/>
      <c r="G89" s="15"/>
      <c r="I89" s="4"/>
      <c r="K89" s="15"/>
      <c r="M89" s="15">
        <f>SUM(K59:K88)</f>
        <v>0.29727578078108247</v>
      </c>
      <c r="N89" s="19"/>
      <c r="AA89" s="25"/>
      <c r="AB89" s="7"/>
    </row>
    <row r="90" spans="2:28" hidden="1" x14ac:dyDescent="0.2">
      <c r="B90" s="6">
        <v>0</v>
      </c>
      <c r="C90" s="20" t="s">
        <v>25</v>
      </c>
      <c r="D90" s="15">
        <f>IF(B90&lt;=$B$22,BINOMDIST(B90,$B$22,$G$13,0),0)</f>
        <v>4.5599448334722806E-2</v>
      </c>
      <c r="G90" s="15">
        <f>IF(B90&lt;=$B$22,BINOMDIST($B$22-B90,$B$22-B90,$G$12,0),0)</f>
        <v>1.1347879997068818E-2</v>
      </c>
      <c r="I90" s="23">
        <f>(1-$G$13)^($B$22-B90)</f>
        <v>4.5599448334722736E-2</v>
      </c>
      <c r="K90" s="15">
        <f t="shared" si="27"/>
        <v>1.1347879997068835E-2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19</v>
      </c>
      <c r="C93" t="s">
        <v>24</v>
      </c>
      <c r="D93" s="15">
        <f>BINOMDIST(B93,$B$22,$G$12,0)</f>
        <v>1.1347879997068818E-2</v>
      </c>
      <c r="G93" s="16"/>
      <c r="K93" s="16"/>
      <c r="M93" s="15">
        <f>D93</f>
        <v>1.1347879997068818E-2</v>
      </c>
      <c r="N93" s="19"/>
      <c r="O93">
        <f>B93</f>
        <v>19</v>
      </c>
      <c r="P93" t="str">
        <f>C93</f>
        <v>A-art.</v>
      </c>
      <c r="Q93" s="12">
        <f>D93</f>
        <v>1.1347879997068818E-2</v>
      </c>
      <c r="R93" s="16"/>
      <c r="S93" s="9">
        <v>0</v>
      </c>
      <c r="T93" s="9">
        <f>$D$12*$E$16</f>
        <v>28.2</v>
      </c>
      <c r="U93" s="17">
        <f>B93/(B93+1)</f>
        <v>0.95</v>
      </c>
      <c r="V93" s="37">
        <f>B93*($E$17*2)</f>
        <v>49.4</v>
      </c>
      <c r="W93" s="38">
        <f>ROUNDDOWN((U93*$D$12)*$E$19,0)</f>
        <v>1</v>
      </c>
      <c r="X93" s="37">
        <f>W93*$E$18</f>
        <v>7.5</v>
      </c>
      <c r="Y93" s="18">
        <f>S93+(T93*U93)+V93+X93</f>
        <v>83.69</v>
      </c>
      <c r="Z93" s="18"/>
      <c r="AA93" s="25">
        <f>Y93*Q93</f>
        <v>0.94970407695468939</v>
      </c>
      <c r="AB93" s="7"/>
    </row>
    <row r="94" spans="2:28" ht="13.5" hidden="1" thickBot="1" x14ac:dyDescent="0.25">
      <c r="D94" s="15"/>
      <c r="AA94" s="25"/>
    </row>
    <row r="95" spans="2:28" ht="13.5" hidden="1" thickBot="1" x14ac:dyDescent="0.25">
      <c r="D95" s="15"/>
      <c r="M95" s="15">
        <f>SUM(M55:M93)</f>
        <v>1.0000000000000002</v>
      </c>
      <c r="N95" s="19"/>
      <c r="Q95" s="12">
        <f>SUM(Q25:Q93)</f>
        <v>1.0000000000000004</v>
      </c>
      <c r="R95" s="16"/>
      <c r="AA95" s="39">
        <f>SUM(AA25:AA93)</f>
        <v>160.41540596823202</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CB2"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19809"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19809" r:id="rId5"/>
      </mc:Fallback>
    </mc:AlternateContent>
    <mc:AlternateContent xmlns:mc="http://schemas.openxmlformats.org/markup-compatibility/2006">
      <mc:Choice Requires="x14">
        <oleObject progId="Equation.3" shapeId="119810"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19810" r:id="rId7"/>
      </mc:Fallback>
    </mc:AlternateContent>
    <mc:AlternateContent xmlns:mc="http://schemas.openxmlformats.org/markup-compatibility/2006">
      <mc:Choice Requires="x14">
        <oleObject progId="Equation.3" shapeId="119811"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19811" r:id="rId9"/>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A23" sqref="A23:XFD97"/>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163.15133086341626</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20</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3.6561584400629866E-25</v>
      </c>
      <c r="O35">
        <f t="shared" si="1"/>
        <v>20</v>
      </c>
      <c r="P35" t="str">
        <f t="shared" si="1"/>
        <v>C-art.</v>
      </c>
      <c r="Q35" s="12">
        <f t="shared" si="1"/>
        <v>3.6561584400629866E-25</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1.0510968027389079E-22</v>
      </c>
    </row>
    <row r="36" spans="2:27" hidden="1" x14ac:dyDescent="0.2">
      <c r="B36" s="1">
        <v>19</v>
      </c>
      <c r="C36" t="s">
        <v>23</v>
      </c>
      <c r="D36" s="15">
        <f t="shared" si="0"/>
        <v>1.1455963112197372E-22</v>
      </c>
      <c r="O36">
        <f t="shared" si="1"/>
        <v>19</v>
      </c>
      <c r="P36" t="str">
        <f t="shared" si="1"/>
        <v>C-art.</v>
      </c>
      <c r="Q36" s="12">
        <f t="shared" si="1"/>
        <v>1.1455963112197372E-22</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3.2607795164034107E-20</v>
      </c>
    </row>
    <row r="37" spans="2:27" hidden="1" x14ac:dyDescent="0.2">
      <c r="B37" s="1">
        <v>18</v>
      </c>
      <c r="C37" t="s">
        <v>23</v>
      </c>
      <c r="D37" s="15">
        <f t="shared" si="0"/>
        <v>1.7050291765320329E-20</v>
      </c>
      <c r="O37">
        <f t="shared" si="1"/>
        <v>18</v>
      </c>
      <c r="P37" t="str">
        <f t="shared" si="1"/>
        <v>C-art.</v>
      </c>
      <c r="Q37" s="12">
        <f t="shared" si="1"/>
        <v>1.7050291765320329E-20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4.8040722601211137E-18</v>
      </c>
    </row>
    <row r="38" spans="2:27" hidden="1" x14ac:dyDescent="0.2">
      <c r="B38" s="1">
        <v>17</v>
      </c>
      <c r="C38" t="s">
        <v>23</v>
      </c>
      <c r="D38" s="15">
        <f t="shared" si="0"/>
        <v>1.6027274259401214E-18</v>
      </c>
      <c r="O38">
        <f t="shared" si="1"/>
        <v>17</v>
      </c>
      <c r="P38" t="str">
        <f t="shared" si="1"/>
        <v>C-art.</v>
      </c>
      <c r="Q38" s="12">
        <f t="shared" si="1"/>
        <v>1.6027274259401214E-18</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4.469223235316539E-16</v>
      </c>
    </row>
    <row r="39" spans="2:27" hidden="1" x14ac:dyDescent="0.2">
      <c r="B39" s="1">
        <v>16</v>
      </c>
      <c r="C39" t="s">
        <v>23</v>
      </c>
      <c r="D39" s="15">
        <f t="shared" si="0"/>
        <v>1.067149344438461E-16</v>
      </c>
      <c r="O39">
        <f t="shared" si="1"/>
        <v>16</v>
      </c>
      <c r="P39" t="str">
        <f t="shared" si="1"/>
        <v>C-art.</v>
      </c>
      <c r="Q39" s="12">
        <f t="shared" si="1"/>
        <v>1.067149344438461E-16</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2.9443403694947328E-14</v>
      </c>
    </row>
    <row r="40" spans="2:27" hidden="1" x14ac:dyDescent="0.2">
      <c r="B40" s="1">
        <v>15</v>
      </c>
      <c r="C40" t="s">
        <v>23</v>
      </c>
      <c r="D40" s="15">
        <f t="shared" si="0"/>
        <v>5.3499753801181519E-15</v>
      </c>
      <c r="O40">
        <f t="shared" si="1"/>
        <v>15</v>
      </c>
      <c r="P40" t="str">
        <f t="shared" si="1"/>
        <v>C-art.</v>
      </c>
      <c r="Q40" s="12">
        <f t="shared" si="1"/>
        <v>5.3499753801181519E-15</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1.4601152807418461E-12</v>
      </c>
    </row>
    <row r="41" spans="2:27" hidden="1" x14ac:dyDescent="0.2">
      <c r="B41" s="1">
        <v>14</v>
      </c>
      <c r="C41" t="s">
        <v>23</v>
      </c>
      <c r="D41" s="15">
        <f t="shared" si="0"/>
        <v>2.0954070238796108E-13</v>
      </c>
      <c r="O41">
        <f t="shared" si="1"/>
        <v>14</v>
      </c>
      <c r="P41" t="str">
        <f t="shared" si="1"/>
        <v>C-art.</v>
      </c>
      <c r="Q41" s="12">
        <f t="shared" si="1"/>
        <v>2.0954070238796108E-13</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5.6551124148066128E-11</v>
      </c>
    </row>
    <row r="42" spans="2:27" hidden="1" x14ac:dyDescent="0.2">
      <c r="B42" s="1">
        <v>13</v>
      </c>
      <c r="C42" t="s">
        <v>23</v>
      </c>
      <c r="D42" s="15">
        <f t="shared" si="0"/>
        <v>6.5656086748227834E-12</v>
      </c>
      <c r="O42">
        <f t="shared" si="1"/>
        <v>13</v>
      </c>
      <c r="P42" t="str">
        <f t="shared" si="1"/>
        <v>C-art.</v>
      </c>
      <c r="Q42" s="12">
        <f t="shared" si="1"/>
        <v>6.5656086748227834E-12</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1.7515730822692224E-9</v>
      </c>
    </row>
    <row r="43" spans="2:27" hidden="1" x14ac:dyDescent="0.2">
      <c r="B43" s="1">
        <v>12</v>
      </c>
      <c r="C43" t="s">
        <v>23</v>
      </c>
      <c r="D43" s="15">
        <f t="shared" si="0"/>
        <v>1.6714945417986272E-10</v>
      </c>
      <c r="O43">
        <f t="shared" si="1"/>
        <v>12</v>
      </c>
      <c r="P43" t="str">
        <f t="shared" si="1"/>
        <v>C-art.</v>
      </c>
      <c r="Q43" s="12">
        <f t="shared" si="1"/>
        <v>1.6714945417986272E-10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4.4060853274818241E-8</v>
      </c>
    </row>
    <row r="44" spans="2:27" hidden="1" x14ac:dyDescent="0.2">
      <c r="B44" s="1">
        <v>11</v>
      </c>
      <c r="C44" t="s">
        <v>23</v>
      </c>
      <c r="D44" s="15">
        <f t="shared" si="0"/>
        <v>3.491566376201567E-9</v>
      </c>
      <c r="O44">
        <f t="shared" si="1"/>
        <v>11</v>
      </c>
      <c r="P44" t="str">
        <f t="shared" si="1"/>
        <v>C-art.</v>
      </c>
      <c r="Q44" s="12">
        <f t="shared" si="1"/>
        <v>3.491566376201567E-9</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9.0894783616196655E-7</v>
      </c>
    </row>
    <row r="45" spans="2:27" hidden="1" x14ac:dyDescent="0.2">
      <c r="B45" s="1">
        <v>10</v>
      </c>
      <c r="C45" t="s">
        <v>23</v>
      </c>
      <c r="D45" s="15">
        <f t="shared" si="0"/>
        <v>6.017132721654049E-8</v>
      </c>
      <c r="G45" s="16"/>
      <c r="O45">
        <f t="shared" ref="O45:Q54" si="10">B45</f>
        <v>10</v>
      </c>
      <c r="P45" t="str">
        <f t="shared" si="10"/>
        <v>C-art.</v>
      </c>
      <c r="Q45" s="12">
        <f t="shared" si="10"/>
        <v>6.017132721654049E-8</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1.5459764400539189E-5</v>
      </c>
    </row>
    <row r="46" spans="2:27" hidden="1" x14ac:dyDescent="0.2">
      <c r="B46" s="1">
        <v>9</v>
      </c>
      <c r="C46" t="s">
        <v>23</v>
      </c>
      <c r="D46" s="15">
        <f t="shared" si="0"/>
        <v>8.5698556944770093E-7</v>
      </c>
      <c r="O46">
        <f t="shared" si="10"/>
        <v>9</v>
      </c>
      <c r="P46" t="str">
        <f t="shared" si="10"/>
        <v>C-art.</v>
      </c>
      <c r="Q46" s="12">
        <f t="shared" si="10"/>
        <v>8.5698556944770093E-7</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2.1713614770210287E-4</v>
      </c>
    </row>
    <row r="47" spans="2:27" hidden="1" x14ac:dyDescent="0.2">
      <c r="B47" s="1">
        <v>8</v>
      </c>
      <c r="C47" t="s">
        <v>23</v>
      </c>
      <c r="D47" s="15">
        <f t="shared" si="0"/>
        <v>1.006958044101047E-5</v>
      </c>
      <c r="O47">
        <f t="shared" si="10"/>
        <v>8</v>
      </c>
      <c r="P47" t="str">
        <f t="shared" si="10"/>
        <v>C-art.</v>
      </c>
      <c r="Q47" s="12">
        <f t="shared" si="10"/>
        <v>1.006958044101047E-5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2.5133896549216377E-3</v>
      </c>
    </row>
    <row r="48" spans="2:27" hidden="1" x14ac:dyDescent="0.2">
      <c r="B48" s="1">
        <v>7</v>
      </c>
      <c r="C48" t="s">
        <v>23</v>
      </c>
      <c r="D48" s="15">
        <f t="shared" si="0"/>
        <v>9.7081083226151978E-5</v>
      </c>
      <c r="O48">
        <f t="shared" si="10"/>
        <v>7</v>
      </c>
      <c r="P48" t="str">
        <f t="shared" si="10"/>
        <v>C-art.</v>
      </c>
      <c r="Q48" s="12">
        <f t="shared" si="10"/>
        <v>9.7081083226151978E-5</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2.3837289175349354E-2</v>
      </c>
    </row>
    <row r="49" spans="2:28" hidden="1" x14ac:dyDescent="0.2">
      <c r="B49" s="1">
        <v>6</v>
      </c>
      <c r="C49" t="s">
        <v>23</v>
      </c>
      <c r="D49" s="15">
        <f t="shared" si="0"/>
        <v>7.6046848527152548E-4</v>
      </c>
      <c r="O49">
        <f t="shared" si="10"/>
        <v>6</v>
      </c>
      <c r="P49" t="str">
        <f t="shared" si="10"/>
        <v>C-art.</v>
      </c>
      <c r="Q49" s="12">
        <f t="shared" si="10"/>
        <v>7.6046848527152548E-4</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0.18331853305955392</v>
      </c>
    </row>
    <row r="50" spans="2:28" hidden="1" x14ac:dyDescent="0.2">
      <c r="B50" s="1">
        <v>5</v>
      </c>
      <c r="C50" t="s">
        <v>23</v>
      </c>
      <c r="D50" s="15">
        <f t="shared" si="0"/>
        <v>4.7656025077015551E-3</v>
      </c>
      <c r="O50">
        <f t="shared" si="10"/>
        <v>5</v>
      </c>
      <c r="P50" t="str">
        <f t="shared" si="10"/>
        <v>C-art.</v>
      </c>
      <c r="Q50" s="12">
        <f t="shared" si="10"/>
        <v>4.7656025077015551E-3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1.1244597970338741</v>
      </c>
    </row>
    <row r="51" spans="2:28" hidden="1" x14ac:dyDescent="0.2">
      <c r="B51" s="1">
        <v>4</v>
      </c>
      <c r="C51" t="s">
        <v>23</v>
      </c>
      <c r="D51" s="15">
        <f t="shared" si="0"/>
        <v>2.3331595610622202E-2</v>
      </c>
      <c r="O51">
        <f t="shared" si="10"/>
        <v>4</v>
      </c>
      <c r="P51" t="str">
        <f t="shared" si="10"/>
        <v>C-art.</v>
      </c>
      <c r="Q51" s="12">
        <f t="shared" si="10"/>
        <v>2.3331595610622202E-2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5.3626272615278499</v>
      </c>
    </row>
    <row r="52" spans="2:28" hidden="1" x14ac:dyDescent="0.2">
      <c r="B52" s="1">
        <v>3</v>
      </c>
      <c r="C52" t="s">
        <v>23</v>
      </c>
      <c r="D52" s="15">
        <f t="shared" si="0"/>
        <v>8.6006666172489685E-2</v>
      </c>
      <c r="O52">
        <f t="shared" si="10"/>
        <v>3</v>
      </c>
      <c r="P52" t="str">
        <f t="shared" si="10"/>
        <v>C-art.</v>
      </c>
      <c r="Q52" s="12">
        <f t="shared" si="10"/>
        <v>8.6006666172489685E-2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18.446709760675589</v>
      </c>
    </row>
    <row r="53" spans="2:28" hidden="1" x14ac:dyDescent="0.2">
      <c r="B53" s="1">
        <v>2</v>
      </c>
      <c r="C53" t="s">
        <v>23</v>
      </c>
      <c r="D53" s="15">
        <f t="shared" si="0"/>
        <v>0.22457296167261195</v>
      </c>
      <c r="O53">
        <f t="shared" si="10"/>
        <v>2</v>
      </c>
      <c r="P53" t="str">
        <f t="shared" si="10"/>
        <v>C-art.</v>
      </c>
      <c r="Q53" s="12">
        <f t="shared" si="10"/>
        <v>0.22457296167261195</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45.612265668785298</v>
      </c>
    </row>
    <row r="54" spans="2:28" hidden="1" x14ac:dyDescent="0.2">
      <c r="B54" s="1">
        <v>1</v>
      </c>
      <c r="C54" t="s">
        <v>23</v>
      </c>
      <c r="D54" s="15">
        <f t="shared" si="0"/>
        <v>0.37034839293378102</v>
      </c>
      <c r="O54">
        <f t="shared" si="10"/>
        <v>1</v>
      </c>
      <c r="P54" t="str">
        <f t="shared" si="10"/>
        <v>C-art.</v>
      </c>
      <c r="Q54" s="12">
        <f t="shared" si="10"/>
        <v>0.37034839293378102</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64.981329024161212</v>
      </c>
    </row>
    <row r="55" spans="2:28" hidden="1" x14ac:dyDescent="0.2">
      <c r="D55" s="15"/>
      <c r="K55" s="4"/>
      <c r="M55" s="15">
        <f>SUM(D25:D54)</f>
        <v>0.70989375886853823</v>
      </c>
      <c r="N55" s="19"/>
      <c r="AA55" s="25"/>
      <c r="AB55" s="7"/>
    </row>
    <row r="56" spans="2:28" hidden="1" x14ac:dyDescent="0.2">
      <c r="B56" s="6">
        <v>0</v>
      </c>
      <c r="C56" s="20" t="s">
        <v>23</v>
      </c>
      <c r="D56" s="15">
        <f>BINOMDIST(B56,$B$22,$G$14,0)</f>
        <v>0.29010624113146183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5.0793804473909185</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4.3174733802822809</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3.6698523732399382</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3.1193745172539478</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2.6514683396658554</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2.2537480887159766</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1.9156858754085804</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1.628332994097293</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1.3840830449826991</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1.1764705882352942</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3.3252567300796515E-17</v>
      </c>
      <c r="G69" s="15">
        <f t="shared" si="13"/>
        <v>1</v>
      </c>
      <c r="I69" s="23">
        <f t="shared" si="14"/>
        <v>1</v>
      </c>
      <c r="K69" s="15">
        <f t="shared" si="21"/>
        <v>3.3252567300796515E-17</v>
      </c>
      <c r="O69">
        <f t="shared" si="15"/>
        <v>20</v>
      </c>
      <c r="P69" t="str">
        <f t="shared" si="15"/>
        <v>B-art.</v>
      </c>
      <c r="Q69" s="12">
        <f t="shared" si="22"/>
        <v>3.3252567300796515E-17</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5.1416386324960174E-15</v>
      </c>
    </row>
    <row r="70" spans="2:27" hidden="1" x14ac:dyDescent="0.2">
      <c r="B70" s="1">
        <v>19</v>
      </c>
      <c r="C70" t="s">
        <v>25</v>
      </c>
      <c r="D70" s="15">
        <f t="shared" si="12"/>
        <v>3.7686242940902975E-15</v>
      </c>
      <c r="G70" s="15">
        <f t="shared" si="13"/>
        <v>0.79</v>
      </c>
      <c r="I70" s="23">
        <f t="shared" si="14"/>
        <v>0.85</v>
      </c>
      <c r="K70" s="15">
        <f t="shared" si="21"/>
        <v>3.5026037556839237E-15</v>
      </c>
      <c r="O70">
        <f t="shared" si="15"/>
        <v>19</v>
      </c>
      <c r="P70" t="str">
        <f t="shared" si="15"/>
        <v>B-art.</v>
      </c>
      <c r="Q70" s="12">
        <f t="shared" si="22"/>
        <v>3.5026037556839237E-15</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5.3202449486585398E-13</v>
      </c>
    </row>
    <row r="71" spans="2:27" hidden="1" x14ac:dyDescent="0.2">
      <c r="B71" s="1">
        <v>18</v>
      </c>
      <c r="C71" t="s">
        <v>25</v>
      </c>
      <c r="D71" s="15">
        <f t="shared" si="12"/>
        <v>2.0287760783185958E-13</v>
      </c>
      <c r="G71" s="15">
        <f t="shared" si="13"/>
        <v>0.6241000000000001</v>
      </c>
      <c r="I71" s="23">
        <f t="shared" si="14"/>
        <v>0.72249999999999992</v>
      </c>
      <c r="K71" s="15">
        <f t="shared" si="21"/>
        <v>1.7524694124271778E-13</v>
      </c>
      <c r="O71">
        <f t="shared" si="15"/>
        <v>18</v>
      </c>
      <c r="P71" t="str">
        <f t="shared" si="15"/>
        <v>B-art.</v>
      </c>
      <c r="Q71" s="12">
        <f t="shared" si="22"/>
        <v>1.7524694124271778E-13</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2.613817352158359E-11</v>
      </c>
    </row>
    <row r="72" spans="2:27" hidden="1" x14ac:dyDescent="0.2">
      <c r="B72" s="1">
        <v>17</v>
      </c>
      <c r="C72" t="s">
        <v>25</v>
      </c>
      <c r="D72" s="15">
        <f t="shared" si="12"/>
        <v>6.8978386662832116E-12</v>
      </c>
      <c r="G72" s="15">
        <f t="shared" si="13"/>
        <v>0.49303900000000006</v>
      </c>
      <c r="I72" s="23">
        <f t="shared" si="14"/>
        <v>0.61412499999999992</v>
      </c>
      <c r="K72" s="15">
        <f t="shared" si="21"/>
        <v>5.5378033432698707E-12</v>
      </c>
      <c r="O72">
        <f t="shared" si="15"/>
        <v>17</v>
      </c>
      <c r="P72" t="str">
        <f t="shared" si="15"/>
        <v>B-art.</v>
      </c>
      <c r="Q72" s="12">
        <f t="shared" si="22"/>
        <v>5.5378033432698707E-12</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8.106851845361023E-10</v>
      </c>
    </row>
    <row r="73" spans="2:27" hidden="1" x14ac:dyDescent="0.2">
      <c r="B73" s="1">
        <v>16</v>
      </c>
      <c r="C73" t="s">
        <v>25</v>
      </c>
      <c r="D73" s="15">
        <f t="shared" si="12"/>
        <v>1.6612294787965444E-10</v>
      </c>
      <c r="G73" s="15">
        <f t="shared" si="13"/>
        <v>0.38950081000000009</v>
      </c>
      <c r="I73" s="23">
        <f t="shared" si="14"/>
        <v>0.52200624999999989</v>
      </c>
      <c r="K73" s="15">
        <f t="shared" si="21"/>
        <v>1.239544981668576E-10</v>
      </c>
      <c r="O73">
        <f t="shared" si="15"/>
        <v>16</v>
      </c>
      <c r="P73" t="str">
        <f t="shared" si="15"/>
        <v>B-art.</v>
      </c>
      <c r="Q73" s="12">
        <f t="shared" si="22"/>
        <v>1.239544981668576E-10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1.7801470053795849E-8</v>
      </c>
    </row>
    <row r="74" spans="2:27" hidden="1" x14ac:dyDescent="0.2">
      <c r="B74" s="1">
        <v>15</v>
      </c>
      <c r="C74" t="s">
        <v>25</v>
      </c>
      <c r="D74" s="15">
        <f t="shared" si="12"/>
        <v>3.0123627882177297E-9</v>
      </c>
      <c r="G74" s="15">
        <f t="shared" si="13"/>
        <v>0.30770563990000011</v>
      </c>
      <c r="I74" s="23">
        <f t="shared" si="14"/>
        <v>0.44370531249999989</v>
      </c>
      <c r="K74" s="15">
        <f t="shared" si="21"/>
        <v>2.0890464757721045E-9</v>
      </c>
      <c r="O74">
        <f t="shared" si="15"/>
        <v>15</v>
      </c>
      <c r="P74" t="str">
        <f t="shared" si="15"/>
        <v>B-art.</v>
      </c>
      <c r="Q74" s="12">
        <f t="shared" si="22"/>
        <v>2.0890464757721045E-9</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2.9416385686965947E-7</v>
      </c>
    </row>
    <row r="75" spans="2:27" hidden="1" x14ac:dyDescent="0.2">
      <c r="B75" s="1">
        <v>14</v>
      </c>
      <c r="C75" t="s">
        <v>25</v>
      </c>
      <c r="D75" s="15">
        <f t="shared" si="12"/>
        <v>4.2675139499751124E-8</v>
      </c>
      <c r="G75" s="15">
        <f t="shared" si="13"/>
        <v>0.24308745552100008</v>
      </c>
      <c r="I75" s="23">
        <f t="shared" si="14"/>
        <v>0.37714951562499988</v>
      </c>
      <c r="K75" s="15">
        <f t="shared" si="21"/>
        <v>2.7505778597666011E-8</v>
      </c>
      <c r="O75">
        <f t="shared" si="15"/>
        <v>14</v>
      </c>
      <c r="P75" t="str">
        <f t="shared" si="15"/>
        <v>B-art.</v>
      </c>
      <c r="Q75" s="12">
        <f t="shared" si="22"/>
        <v>2.7505778597666011E-8</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3.7953940283918104E-6</v>
      </c>
    </row>
    <row r="76" spans="2:27" hidden="1" x14ac:dyDescent="0.2">
      <c r="B76" s="1">
        <v>13</v>
      </c>
      <c r="C76" t="s">
        <v>25</v>
      </c>
      <c r="D76" s="15">
        <f t="shared" si="12"/>
        <v>4.8365158099718069E-7</v>
      </c>
      <c r="G76" s="15">
        <f t="shared" si="13"/>
        <v>0.19203908986159007</v>
      </c>
      <c r="I76" s="23">
        <f t="shared" si="14"/>
        <v>0.32057708828124987</v>
      </c>
      <c r="K76" s="15">
        <f t="shared" si="21"/>
        <v>2.8972753456208279E-7</v>
      </c>
      <c r="O76">
        <f t="shared" si="15"/>
        <v>13</v>
      </c>
      <c r="P76" t="str">
        <f t="shared" si="15"/>
        <v>B-art.</v>
      </c>
      <c r="Q76" s="12">
        <f t="shared" si="22"/>
        <v>2.8972753456208279E-7</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3.9149640055940412E-5</v>
      </c>
    </row>
    <row r="77" spans="2:27" hidden="1" x14ac:dyDescent="0.2">
      <c r="B77" s="1">
        <v>12</v>
      </c>
      <c r="C77" t="s">
        <v>25</v>
      </c>
      <c r="D77" s="15">
        <f t="shared" si="12"/>
        <v>4.453624975015713E-6</v>
      </c>
      <c r="G77" s="15">
        <f t="shared" si="13"/>
        <v>0.15171088099065616</v>
      </c>
      <c r="I77" s="23">
        <f t="shared" si="14"/>
        <v>0.2724905250390624</v>
      </c>
      <c r="K77" s="15">
        <f t="shared" si="21"/>
        <v>2.4795848166271626E-6</v>
      </c>
      <c r="O77">
        <f t="shared" si="15"/>
        <v>12</v>
      </c>
      <c r="P77" t="str">
        <f t="shared" si="15"/>
        <v>B-art.</v>
      </c>
      <c r="Q77" s="12">
        <f t="shared" si="22"/>
        <v>2.4795848166271626E-6</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3.2786596343793039E-4</v>
      </c>
    </row>
    <row r="78" spans="2:27" hidden="1" x14ac:dyDescent="0.2">
      <c r="B78" s="1">
        <v>11</v>
      </c>
      <c r="C78" t="s">
        <v>25</v>
      </c>
      <c r="D78" s="15">
        <f t="shared" si="12"/>
        <v>3.3649610922340855E-5</v>
      </c>
      <c r="G78" s="15">
        <f t="shared" si="13"/>
        <v>0.11985159598261838</v>
      </c>
      <c r="I78" s="23">
        <f t="shared" si="14"/>
        <v>0.23161694628320303</v>
      </c>
      <c r="K78" s="15">
        <f t="shared" si="21"/>
        <v>1.7412195601204035E-5</v>
      </c>
      <c r="O78">
        <f t="shared" si="15"/>
        <v>11</v>
      </c>
      <c r="P78" t="str">
        <f t="shared" si="15"/>
        <v>B-art.</v>
      </c>
      <c r="Q78" s="12">
        <f t="shared" si="22"/>
        <v>1.7412195601204035E-5</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2.2509906066716539E-3</v>
      </c>
    </row>
    <row r="79" spans="2:27" hidden="1" x14ac:dyDescent="0.2">
      <c r="B79" s="1">
        <v>10</v>
      </c>
      <c r="C79" t="s">
        <v>25</v>
      </c>
      <c r="D79" s="15">
        <f t="shared" si="12"/>
        <v>2.0974924141592432E-4</v>
      </c>
      <c r="G79" s="15">
        <f t="shared" si="13"/>
        <v>9.4682760826268531E-2</v>
      </c>
      <c r="I79" s="23">
        <f t="shared" si="14"/>
        <v>0.19687440434072256</v>
      </c>
      <c r="K79" s="15">
        <f>G79*D79/I79</f>
        <v>1.0087465318297522E-4</v>
      </c>
      <c r="O79">
        <f t="shared" ref="O79:P88" si="26">B79</f>
        <v>10</v>
      </c>
      <c r="P79" t="str">
        <f t="shared" si="26"/>
        <v>B-art.</v>
      </c>
      <c r="Q79" s="12">
        <f>K79</f>
        <v>1.0087465318297522E-4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1.2736800527803115E-2</v>
      </c>
    </row>
    <row r="80" spans="2:27" hidden="1" x14ac:dyDescent="0.2">
      <c r="B80" s="1">
        <v>9</v>
      </c>
      <c r="C80" t="s">
        <v>25</v>
      </c>
      <c r="D80" s="15">
        <f t="shared" si="12"/>
        <v>1.0805263951729446E-3</v>
      </c>
      <c r="G80" s="15">
        <f t="shared" si="13"/>
        <v>7.4799381052752134E-2</v>
      </c>
      <c r="I80" s="23">
        <f t="shared" si="14"/>
        <v>0.16734324368961417</v>
      </c>
      <c r="K80" s="15">
        <f t="shared" ref="K80:K90" si="27">G80*D80/I80</f>
        <v>4.8297561220939702E-4</v>
      </c>
      <c r="O80">
        <f t="shared" si="26"/>
        <v>9</v>
      </c>
      <c r="P80" t="str">
        <f t="shared" si="26"/>
        <v>B-art.</v>
      </c>
      <c r="Q80" s="12">
        <f t="shared" ref="Q80:Q88" si="28">K80</f>
        <v>4.8297561220939702E-4</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5.9487140204607013E-2</v>
      </c>
    </row>
    <row r="81" spans="2:28" hidden="1" x14ac:dyDescent="0.2">
      <c r="B81" s="1">
        <v>8</v>
      </c>
      <c r="C81" t="s">
        <v>25</v>
      </c>
      <c r="D81" s="15">
        <f t="shared" si="12"/>
        <v>4.5922371794850187E-3</v>
      </c>
      <c r="G81" s="15">
        <f t="shared" si="13"/>
        <v>5.909151103167419E-2</v>
      </c>
      <c r="I81" s="23">
        <f t="shared" si="14"/>
        <v>0.14224175713617204</v>
      </c>
      <c r="K81" s="15">
        <f t="shared" si="27"/>
        <v>1.90775366822712E-3</v>
      </c>
      <c r="O81">
        <f t="shared" si="26"/>
        <v>8</v>
      </c>
      <c r="P81" t="str">
        <f t="shared" si="26"/>
        <v>B-art.</v>
      </c>
      <c r="Q81" s="12">
        <f t="shared" si="28"/>
        <v>1.90775366822712E-3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0.22885836949312136</v>
      </c>
    </row>
    <row r="82" spans="2:28" hidden="1" x14ac:dyDescent="0.2">
      <c r="B82" s="1">
        <v>7</v>
      </c>
      <c r="C82" t="s">
        <v>25</v>
      </c>
      <c r="D82" s="15">
        <f t="shared" si="12"/>
        <v>1.601395529256313E-2</v>
      </c>
      <c r="G82" s="15">
        <f t="shared" si="13"/>
        <v>4.668229371502261E-2</v>
      </c>
      <c r="I82" s="23">
        <f t="shared" si="14"/>
        <v>0.12090549356574623</v>
      </c>
      <c r="K82" s="15">
        <f t="shared" si="27"/>
        <v>6.1830785554848151E-3</v>
      </c>
      <c r="O82">
        <f t="shared" si="26"/>
        <v>7</v>
      </c>
      <c r="P82" t="str">
        <f t="shared" si="26"/>
        <v>B-art.</v>
      </c>
      <c r="Q82" s="12">
        <f t="shared" si="28"/>
        <v>6.1830785554848151E-3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0.72097787496230692</v>
      </c>
    </row>
    <row r="83" spans="2:28" hidden="1" x14ac:dyDescent="0.2">
      <c r="B83" s="1">
        <v>6</v>
      </c>
      <c r="C83" t="s">
        <v>25</v>
      </c>
      <c r="D83" s="15">
        <f t="shared" si="12"/>
        <v>4.537287332892892E-2</v>
      </c>
      <c r="G83" s="15">
        <f t="shared" si="13"/>
        <v>3.6879012034867861E-2</v>
      </c>
      <c r="I83" s="23">
        <f t="shared" si="14"/>
        <v>0.10276966953088429</v>
      </c>
      <c r="K83" s="15">
        <f t="shared" si="27"/>
        <v>1.6282106862776702E-2</v>
      </c>
      <c r="O83">
        <f t="shared" si="26"/>
        <v>6</v>
      </c>
      <c r="P83" t="str">
        <f t="shared" si="26"/>
        <v>B-art.</v>
      </c>
      <c r="Q83" s="12">
        <f t="shared" si="28"/>
        <v>1.6282106862776702E-2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1.8403897988523117</v>
      </c>
    </row>
    <row r="84" spans="2:28" hidden="1" x14ac:dyDescent="0.2">
      <c r="B84" s="1">
        <v>5</v>
      </c>
      <c r="C84" t="s">
        <v>25</v>
      </c>
      <c r="D84" s="15">
        <f t="shared" si="12"/>
        <v>0.10284517954557217</v>
      </c>
      <c r="G84" s="15">
        <f t="shared" si="13"/>
        <v>2.9134419507545611E-2</v>
      </c>
      <c r="I84" s="23">
        <f t="shared" si="14"/>
        <v>8.7354219101251629E-2</v>
      </c>
      <c r="K84" s="15">
        <f t="shared" si="27"/>
        <v>3.4300971790916235E-2</v>
      </c>
      <c r="O84">
        <f t="shared" si="26"/>
        <v>5</v>
      </c>
      <c r="P84" t="str">
        <f t="shared" si="26"/>
        <v>B-art.</v>
      </c>
      <c r="Q84" s="12">
        <f t="shared" si="28"/>
        <v>3.4300971790916235E-2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3.7433793881153248</v>
      </c>
    </row>
    <row r="85" spans="2:28" hidden="1" x14ac:dyDescent="0.2">
      <c r="B85" s="1">
        <v>4</v>
      </c>
      <c r="C85" t="s">
        <v>25</v>
      </c>
      <c r="D85" s="15">
        <f t="shared" si="12"/>
        <v>0.18212167211195077</v>
      </c>
      <c r="G85" s="15">
        <f t="shared" si="13"/>
        <v>2.3016191410961034E-2</v>
      </c>
      <c r="I85" s="23">
        <f t="shared" si="14"/>
        <v>7.4251086236063898E-2</v>
      </c>
      <c r="K85" s="15">
        <f t="shared" si="27"/>
        <v>5.6453682739216325E-2</v>
      </c>
      <c r="O85">
        <f t="shared" si="26"/>
        <v>4</v>
      </c>
      <c r="P85" t="str">
        <f t="shared" si="26"/>
        <v>B-art.</v>
      </c>
      <c r="Q85" s="12">
        <f t="shared" si="28"/>
        <v>5.6453682739216325E-2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5.9116038417197769</v>
      </c>
    </row>
    <row r="86" spans="2:28" hidden="1" x14ac:dyDescent="0.2">
      <c r="B86" s="1">
        <v>3</v>
      </c>
      <c r="C86" t="s">
        <v>25</v>
      </c>
      <c r="D86" s="15">
        <f t="shared" si="12"/>
        <v>0.24282889614926759</v>
      </c>
      <c r="G86" s="15">
        <f t="shared" si="13"/>
        <v>1.8182791214659218E-2</v>
      </c>
      <c r="I86" s="23">
        <f t="shared" si="14"/>
        <v>6.3113423300654309E-2</v>
      </c>
      <c r="K86" s="15">
        <f t="shared" si="27"/>
        <v>6.9958289198401385E-2</v>
      </c>
      <c r="O86">
        <f t="shared" si="26"/>
        <v>3</v>
      </c>
      <c r="P86" t="str">
        <f t="shared" si="26"/>
        <v>B-art.</v>
      </c>
      <c r="Q86" s="12">
        <f t="shared" si="28"/>
        <v>6.9958289198401385E-2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6.4284671944411036</v>
      </c>
    </row>
    <row r="87" spans="2:28" hidden="1" x14ac:dyDescent="0.2">
      <c r="B87" s="1">
        <v>2</v>
      </c>
      <c r="C87" t="s">
        <v>25</v>
      </c>
      <c r="D87" s="15">
        <f t="shared" si="12"/>
        <v>0.22933840191875277</v>
      </c>
      <c r="G87" s="15">
        <f t="shared" si="13"/>
        <v>1.4364405059580788E-2</v>
      </c>
      <c r="I87" s="23">
        <f t="shared" si="14"/>
        <v>5.3646409805556163E-2</v>
      </c>
      <c r="K87" s="15">
        <f t="shared" si="27"/>
        <v>6.1407831629707921E-2</v>
      </c>
      <c r="O87">
        <f t="shared" si="26"/>
        <v>2</v>
      </c>
      <c r="P87" t="str">
        <f t="shared" si="26"/>
        <v>B-art.</v>
      </c>
      <c r="Q87" s="12">
        <f t="shared" si="28"/>
        <v>6.1407831629707921E-2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5.2041090378456474</v>
      </c>
    </row>
    <row r="88" spans="2:28" hidden="1" x14ac:dyDescent="0.2">
      <c r="B88" s="1">
        <v>1</v>
      </c>
      <c r="C88" t="s">
        <v>25</v>
      </c>
      <c r="D88" s="15">
        <f t="shared" si="12"/>
        <v>0.13679834500416832</v>
      </c>
      <c r="G88" s="15">
        <f t="shared" si="13"/>
        <v>1.1347879997068818E-2</v>
      </c>
      <c r="I88" s="23">
        <f t="shared" si="14"/>
        <v>4.5599448334722736E-2</v>
      </c>
      <c r="K88" s="15">
        <f t="shared" si="27"/>
        <v>3.4043639991206485E-2</v>
      </c>
      <c r="N88" s="19"/>
      <c r="O88">
        <f t="shared" si="26"/>
        <v>1</v>
      </c>
      <c r="P88" t="str">
        <f t="shared" si="26"/>
        <v>B-art.</v>
      </c>
      <c r="Q88" s="12">
        <f t="shared" si="28"/>
        <v>3.4043639991206485E-2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2.4872283377575459</v>
      </c>
    </row>
    <row r="89" spans="2:28" hidden="1" x14ac:dyDescent="0.2">
      <c r="D89" s="15"/>
      <c r="G89" s="15"/>
      <c r="I89" s="4"/>
      <c r="K89" s="15"/>
      <c r="M89" s="15">
        <f>SUM(K59:K88)</f>
        <v>0.28114141593377789</v>
      </c>
      <c r="N89" s="19"/>
      <c r="AA89" s="25"/>
      <c r="AB89" s="7"/>
    </row>
    <row r="90" spans="2:28" hidden="1" x14ac:dyDescent="0.2">
      <c r="B90" s="6">
        <v>0</v>
      </c>
      <c r="C90" s="20" t="s">
        <v>25</v>
      </c>
      <c r="D90" s="15">
        <f>IF(B90&lt;=$B$22,BINOMDIST(B90,$B$22,$G$13,0),0)</f>
        <v>3.8759531084514375E-2</v>
      </c>
      <c r="G90" s="15">
        <f>IF(B90&lt;=$B$22,BINOMDIST($B$22-B90,$B$22-B90,$G$12,0),0)</f>
        <v>8.9648251976843698E-3</v>
      </c>
      <c r="I90" s="23">
        <f>(1-$G$13)^($B$22-B90)</f>
        <v>3.8759531084514326E-2</v>
      </c>
      <c r="K90" s="15">
        <f t="shared" si="27"/>
        <v>8.9648251976843802E-3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20</v>
      </c>
      <c r="C93" t="s">
        <v>24</v>
      </c>
      <c r="D93" s="15">
        <f>BINOMDIST(B93,$B$22,$G$12,0)</f>
        <v>8.9648251976843698E-3</v>
      </c>
      <c r="G93" s="16"/>
      <c r="K93" s="16"/>
      <c r="M93" s="15">
        <f>D93</f>
        <v>8.9648251976843698E-3</v>
      </c>
      <c r="N93" s="19"/>
      <c r="O93">
        <f>B93</f>
        <v>20</v>
      </c>
      <c r="P93" t="str">
        <f>C93</f>
        <v>A-art.</v>
      </c>
      <c r="Q93" s="12">
        <f>D93</f>
        <v>8.9648251976843698E-3</v>
      </c>
      <c r="R93" s="16"/>
      <c r="S93" s="9">
        <v>0</v>
      </c>
      <c r="T93" s="9">
        <f>$D$12*$E$16</f>
        <v>28.2</v>
      </c>
      <c r="U93" s="17">
        <f>B93/(B93+1)</f>
        <v>0.95238095238095233</v>
      </c>
      <c r="V93" s="37">
        <f>B93*($E$17*2)</f>
        <v>52</v>
      </c>
      <c r="W93" s="38">
        <f>ROUNDDOWN((U93*$D$12)*$E$19,0)</f>
        <v>1</v>
      </c>
      <c r="X93" s="37">
        <f>W93*$E$18</f>
        <v>7.5</v>
      </c>
      <c r="Y93" s="18">
        <f>S93+(T93*U93)+V93+X93</f>
        <v>86.357142857142861</v>
      </c>
      <c r="Z93" s="18"/>
      <c r="AA93" s="25">
        <f>Y93*Q93</f>
        <v>0.7741766902857431</v>
      </c>
      <c r="AB93" s="7"/>
    </row>
    <row r="94" spans="2:28" ht="13.5" hidden="1" thickBot="1" x14ac:dyDescent="0.25">
      <c r="D94" s="15"/>
      <c r="AA94" s="25"/>
    </row>
    <row r="95" spans="2:28" ht="13.5" hidden="1" thickBot="1" x14ac:dyDescent="0.25">
      <c r="D95" s="15"/>
      <c r="M95" s="15">
        <f>SUM(M55:M93)</f>
        <v>1.0000000000000004</v>
      </c>
      <c r="N95" s="19"/>
      <c r="Q95" s="12">
        <f>SUM(Q25:Q93)</f>
        <v>1.0000000000000007</v>
      </c>
      <c r="R95" s="16"/>
      <c r="AA95" s="39">
        <f>SUM(AA25:AA93)</f>
        <v>163.15133086341626</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38"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083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0833" r:id="rId5"/>
      </mc:Fallback>
    </mc:AlternateContent>
    <mc:AlternateContent xmlns:mc="http://schemas.openxmlformats.org/markup-compatibility/2006">
      <mc:Choice Requires="x14">
        <oleObject progId="Equation.3" shapeId="12083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0834" r:id="rId7"/>
      </mc:Fallback>
    </mc:AlternateContent>
    <mc:AlternateContent xmlns:mc="http://schemas.openxmlformats.org/markup-compatibility/2006">
      <mc:Choice Requires="x14">
        <oleObject progId="Equation.3" shapeId="12083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0835" r:id="rId9"/>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165.74925609974807</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21</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2.1936950640377861E-26</v>
      </c>
      <c r="O34">
        <f t="shared" si="1"/>
        <v>21</v>
      </c>
      <c r="P34" t="str">
        <f t="shared" si="1"/>
        <v>C-art.</v>
      </c>
      <c r="Q34" s="12">
        <f t="shared" si="1"/>
        <v>2.1936950640377861E-26</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6.3686158538200983E-24</v>
      </c>
    </row>
    <row r="35" spans="2:27" hidden="1" x14ac:dyDescent="0.2">
      <c r="B35" s="1">
        <v>20</v>
      </c>
      <c r="C35" t="s">
        <v>23</v>
      </c>
      <c r="D35" s="15">
        <f t="shared" si="0"/>
        <v>7.2172567606843199E-24</v>
      </c>
      <c r="O35">
        <f t="shared" si="1"/>
        <v>20</v>
      </c>
      <c r="P35" t="str">
        <f t="shared" si="1"/>
        <v>C-art.</v>
      </c>
      <c r="Q35" s="12">
        <f t="shared" si="1"/>
        <v>7.2172567606843199E-24</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2.0748650886065998E-21</v>
      </c>
    </row>
    <row r="36" spans="2:27" hidden="1" x14ac:dyDescent="0.2">
      <c r="B36" s="1">
        <v>19</v>
      </c>
      <c r="C36" t="s">
        <v>23</v>
      </c>
      <c r="D36" s="15">
        <f t="shared" si="0"/>
        <v>1.1307035591738756E-21</v>
      </c>
      <c r="O36">
        <f t="shared" si="1"/>
        <v>19</v>
      </c>
      <c r="P36" t="str">
        <f t="shared" si="1"/>
        <v>C-art.</v>
      </c>
      <c r="Q36" s="12">
        <f t="shared" si="1"/>
        <v>1.1307035591738756E-21</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3.2183893826901521E-19</v>
      </c>
    </row>
    <row r="37" spans="2:27" hidden="1" x14ac:dyDescent="0.2">
      <c r="B37" s="1">
        <v>18</v>
      </c>
      <c r="C37" t="s">
        <v>23</v>
      </c>
      <c r="D37" s="15">
        <f t="shared" si="0"/>
        <v>1.1219091981580817E-19</v>
      </c>
      <c r="O37">
        <f t="shared" si="1"/>
        <v>18</v>
      </c>
      <c r="P37" t="str">
        <f t="shared" si="1"/>
        <v>C-art.</v>
      </c>
      <c r="Q37" s="12">
        <f t="shared" si="1"/>
        <v>1.1219091981580817E-19</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3.1610795471597038E-17</v>
      </c>
    </row>
    <row r="38" spans="2:27" hidden="1" x14ac:dyDescent="0.2">
      <c r="B38" s="1">
        <v>17</v>
      </c>
      <c r="C38" t="s">
        <v>23</v>
      </c>
      <c r="D38" s="15">
        <f t="shared" si="0"/>
        <v>7.9094598470144671E-18</v>
      </c>
      <c r="O38">
        <f t="shared" si="1"/>
        <v>17</v>
      </c>
      <c r="P38" t="str">
        <f t="shared" si="1"/>
        <v>C-art.</v>
      </c>
      <c r="Q38" s="12">
        <f t="shared" si="1"/>
        <v>7.9094598470144671E-18</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2.2055616666287031E-15</v>
      </c>
    </row>
    <row r="39" spans="2:27" hidden="1" x14ac:dyDescent="0.2">
      <c r="B39" s="1">
        <v>16</v>
      </c>
      <c r="C39" t="s">
        <v>23</v>
      </c>
      <c r="D39" s="15">
        <f t="shared" si="0"/>
        <v>4.2131056118430454E-16</v>
      </c>
      <c r="O39">
        <f t="shared" si="1"/>
        <v>16</v>
      </c>
      <c r="P39" t="str">
        <f t="shared" si="1"/>
        <v>C-art.</v>
      </c>
      <c r="Q39" s="12">
        <f t="shared" si="1"/>
        <v>4.2131056118430454E-16</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1.162425577876521E-13</v>
      </c>
    </row>
    <row r="40" spans="2:27" hidden="1" x14ac:dyDescent="0.2">
      <c r="B40" s="1">
        <v>15</v>
      </c>
      <c r="C40" t="s">
        <v>23</v>
      </c>
      <c r="D40" s="15">
        <f t="shared" si="0"/>
        <v>1.7601419000588757E-14</v>
      </c>
      <c r="O40">
        <f t="shared" si="1"/>
        <v>15</v>
      </c>
      <c r="P40" t="str">
        <f t="shared" si="1"/>
        <v>C-art.</v>
      </c>
      <c r="Q40" s="12">
        <f t="shared" si="1"/>
        <v>1.7601419000588757E-14</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4.8037792736406841E-12</v>
      </c>
    </row>
    <row r="41" spans="2:27" hidden="1" x14ac:dyDescent="0.2">
      <c r="B41" s="1">
        <v>14</v>
      </c>
      <c r="C41" t="s">
        <v>23</v>
      </c>
      <c r="D41" s="15">
        <f t="shared" si="0"/>
        <v>5.9090478073405394E-13</v>
      </c>
      <c r="O41">
        <f t="shared" si="1"/>
        <v>14</v>
      </c>
      <c r="P41" t="str">
        <f t="shared" si="1"/>
        <v>C-art.</v>
      </c>
      <c r="Q41" s="12">
        <f t="shared" si="1"/>
        <v>5.9090478073405394E-13</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1.5947417009754748E-10</v>
      </c>
    </row>
    <row r="42" spans="2:27" hidden="1" x14ac:dyDescent="0.2">
      <c r="B42" s="1">
        <v>13</v>
      </c>
      <c r="C42" t="s">
        <v>23</v>
      </c>
      <c r="D42" s="15">
        <f t="shared" si="0"/>
        <v>1.620063940512527E-11</v>
      </c>
      <c r="O42">
        <f t="shared" si="1"/>
        <v>13</v>
      </c>
      <c r="P42" t="str">
        <f t="shared" si="1"/>
        <v>C-art.</v>
      </c>
      <c r="Q42" s="12">
        <f t="shared" si="1"/>
        <v>1.620063940512527E-11</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4.3220065804993198E-9</v>
      </c>
    </row>
    <row r="43" spans="2:27" hidden="1" x14ac:dyDescent="0.2">
      <c r="B43" s="1">
        <v>12</v>
      </c>
      <c r="C43" t="s">
        <v>23</v>
      </c>
      <c r="D43" s="15">
        <f t="shared" si="0"/>
        <v>3.6661446950116532E-10</v>
      </c>
      <c r="O43">
        <f t="shared" si="1"/>
        <v>12</v>
      </c>
      <c r="P43" t="str">
        <f t="shared" si="1"/>
        <v>C-art.</v>
      </c>
      <c r="Q43" s="12">
        <f t="shared" si="1"/>
        <v>3.6661446950116532E-10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9.6640138182767947E-8</v>
      </c>
    </row>
    <row r="44" spans="2:27" hidden="1" x14ac:dyDescent="0.2">
      <c r="B44" s="1">
        <v>11</v>
      </c>
      <c r="C44" t="s">
        <v>23</v>
      </c>
      <c r="D44" s="15">
        <f t="shared" si="0"/>
        <v>6.892352026621915E-9</v>
      </c>
      <c r="O44">
        <f t="shared" si="1"/>
        <v>11</v>
      </c>
      <c r="P44" t="str">
        <f t="shared" si="1"/>
        <v>C-art.</v>
      </c>
      <c r="Q44" s="12">
        <f t="shared" si="1"/>
        <v>6.892352026621915E-9</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1.7942630285837277E-6</v>
      </c>
    </row>
    <row r="45" spans="2:27" hidden="1" x14ac:dyDescent="0.2">
      <c r="B45" s="1">
        <v>10</v>
      </c>
      <c r="C45" t="s">
        <v>23</v>
      </c>
      <c r="D45" s="15">
        <f t="shared" si="0"/>
        <v>1.0798018175040957E-7</v>
      </c>
      <c r="G45" s="16"/>
      <c r="O45">
        <f t="shared" ref="O45:Q54" si="10">B45</f>
        <v>10</v>
      </c>
      <c r="P45" t="str">
        <f t="shared" si="10"/>
        <v>C-art.</v>
      </c>
      <c r="Q45" s="12">
        <f t="shared" si="10"/>
        <v>1.0798018175040957E-7</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2.774324993333114E-5</v>
      </c>
    </row>
    <row r="46" spans="2:27" hidden="1" x14ac:dyDescent="0.2">
      <c r="B46" s="1">
        <v>9</v>
      </c>
      <c r="C46" t="s">
        <v>23</v>
      </c>
      <c r="D46" s="15">
        <f t="shared" si="0"/>
        <v>1.4097412617414656E-6</v>
      </c>
      <c r="O46">
        <f t="shared" si="10"/>
        <v>9</v>
      </c>
      <c r="P46" t="str">
        <f t="shared" si="10"/>
        <v>C-art.</v>
      </c>
      <c r="Q46" s="12">
        <f t="shared" si="10"/>
        <v>1.4097412617414656E-6</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3.5718896296995858E-4</v>
      </c>
    </row>
    <row r="47" spans="2:27" hidden="1" x14ac:dyDescent="0.2">
      <c r="B47" s="1">
        <v>8</v>
      </c>
      <c r="C47" t="s">
        <v>23</v>
      </c>
      <c r="D47" s="15">
        <f t="shared" si="0"/>
        <v>1.529027060811902E-5</v>
      </c>
      <c r="O47">
        <f t="shared" si="10"/>
        <v>8</v>
      </c>
      <c r="P47" t="str">
        <f t="shared" si="10"/>
        <v>C-art.</v>
      </c>
      <c r="Q47" s="12">
        <f t="shared" si="10"/>
        <v>1.529027060811902E-5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3.8164855221656368E-3</v>
      </c>
    </row>
    <row r="48" spans="2:27" hidden="1" x14ac:dyDescent="0.2">
      <c r="B48" s="1">
        <v>7</v>
      </c>
      <c r="C48" t="s">
        <v>23</v>
      </c>
      <c r="D48" s="15">
        <f t="shared" si="0"/>
        <v>1.3688432734887469E-4</v>
      </c>
      <c r="O48">
        <f t="shared" si="10"/>
        <v>7</v>
      </c>
      <c r="P48" t="str">
        <f t="shared" si="10"/>
        <v>C-art.</v>
      </c>
      <c r="Q48" s="12">
        <f t="shared" si="10"/>
        <v>1.3688432734887469E-4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3.3610577737242693E-2</v>
      </c>
    </row>
    <row r="49" spans="2:28" hidden="1" x14ac:dyDescent="0.2">
      <c r="B49" s="1">
        <v>6</v>
      </c>
      <c r="C49" t="s">
        <v>23</v>
      </c>
      <c r="D49" s="15">
        <f t="shared" si="0"/>
        <v>1.0007765266173271E-3</v>
      </c>
      <c r="O49">
        <f t="shared" si="10"/>
        <v>6</v>
      </c>
      <c r="P49" t="str">
        <f t="shared" si="10"/>
        <v>C-art.</v>
      </c>
      <c r="Q49" s="12">
        <f t="shared" si="10"/>
        <v>1.0007765266173271E-3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0.24124718950637283</v>
      </c>
    </row>
    <row r="50" spans="2:28" hidden="1" x14ac:dyDescent="0.2">
      <c r="B50" s="1">
        <v>5</v>
      </c>
      <c r="C50" t="s">
        <v>23</v>
      </c>
      <c r="D50" s="15">
        <f t="shared" si="0"/>
        <v>5.8795620938767992E-3</v>
      </c>
      <c r="O50">
        <f t="shared" si="10"/>
        <v>5</v>
      </c>
      <c r="P50" t="str">
        <f t="shared" si="10"/>
        <v>C-art.</v>
      </c>
      <c r="Q50" s="12">
        <f t="shared" si="10"/>
        <v>5.8795620938767992E-3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1.3873022745905437</v>
      </c>
    </row>
    <row r="51" spans="2:28" hidden="1" x14ac:dyDescent="0.2">
      <c r="B51" s="1">
        <v>4</v>
      </c>
      <c r="C51" t="s">
        <v>23</v>
      </c>
      <c r="D51" s="15">
        <f t="shared" si="0"/>
        <v>2.7092099844334264E-2</v>
      </c>
      <c r="O51">
        <f t="shared" si="10"/>
        <v>4</v>
      </c>
      <c r="P51" t="str">
        <f t="shared" si="10"/>
        <v>C-art.</v>
      </c>
      <c r="Q51" s="12">
        <f t="shared" si="10"/>
        <v>2.7092099844334264E-2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6.2269565966211653</v>
      </c>
    </row>
    <row r="52" spans="2:28" hidden="1" x14ac:dyDescent="0.2">
      <c r="B52" s="1">
        <v>3</v>
      </c>
      <c r="C52" t="s">
        <v>23</v>
      </c>
      <c r="D52" s="15">
        <f t="shared" si="0"/>
        <v>9.4320643902496989E-2</v>
      </c>
      <c r="O52">
        <f t="shared" si="10"/>
        <v>3</v>
      </c>
      <c r="P52" t="str">
        <f t="shared" si="10"/>
        <v>C-art.</v>
      </c>
      <c r="Q52" s="12">
        <f t="shared" si="10"/>
        <v>9.4320643902496989E-2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20.229891704207557</v>
      </c>
    </row>
    <row r="53" spans="2:28" hidden="1" x14ac:dyDescent="0.2">
      <c r="B53" s="1">
        <v>2</v>
      </c>
      <c r="C53" t="s">
        <v>23</v>
      </c>
      <c r="D53" s="15">
        <f t="shared" si="0"/>
        <v>0.23331948754828216</v>
      </c>
      <c r="O53">
        <f t="shared" si="10"/>
        <v>2</v>
      </c>
      <c r="P53" t="str">
        <f t="shared" si="10"/>
        <v>C-art.</v>
      </c>
      <c r="Q53" s="12">
        <f t="shared" si="10"/>
        <v>0.23331948754828216</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47.388743384306423</v>
      </c>
    </row>
    <row r="54" spans="2:28" hidden="1" x14ac:dyDescent="0.2">
      <c r="B54" s="1">
        <v>1</v>
      </c>
      <c r="C54" t="s">
        <v>23</v>
      </c>
      <c r="D54" s="15">
        <f t="shared" si="0"/>
        <v>0.3655338638256419</v>
      </c>
      <c r="O54">
        <f t="shared" si="10"/>
        <v>1</v>
      </c>
      <c r="P54" t="str">
        <f t="shared" si="10"/>
        <v>C-art.</v>
      </c>
      <c r="Q54" s="12">
        <f t="shared" si="10"/>
        <v>0.3655338638256419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64.136571746847125</v>
      </c>
    </row>
    <row r="55" spans="2:28" hidden="1" x14ac:dyDescent="0.2">
      <c r="D55" s="15"/>
      <c r="K55" s="4"/>
      <c r="M55" s="15">
        <f>SUM(D25:D54)</f>
        <v>0.72730013333642596</v>
      </c>
      <c r="N55" s="19"/>
      <c r="AA55" s="25"/>
      <c r="AB55" s="7"/>
    </row>
    <row r="56" spans="2:28" hidden="1" x14ac:dyDescent="0.2">
      <c r="B56" s="6">
        <v>0</v>
      </c>
      <c r="C56" s="20" t="s">
        <v>23</v>
      </c>
      <c r="D56" s="15">
        <f>BINOMDIST(B56,$B$22,$G$14,0)</f>
        <v>0.2726998666635741</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4.3174733802822809</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3.6698523732399382</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3.1193745172539478</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2.6514683396658554</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2.2537480887159766</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1.9156858754085804</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1.628332994097293</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1.3840830449826991</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1.1764705882352942</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4.9878850951194681E-18</v>
      </c>
      <c r="G68" s="15">
        <f t="shared" si="13"/>
        <v>1</v>
      </c>
      <c r="I68" s="23">
        <f t="shared" si="14"/>
        <v>1</v>
      </c>
      <c r="K68" s="15">
        <f t="shared" si="21"/>
        <v>4.9878850951194681E-18</v>
      </c>
      <c r="O68">
        <f t="shared" si="15"/>
        <v>21</v>
      </c>
      <c r="P68" t="str">
        <f t="shared" si="15"/>
        <v>B-art.</v>
      </c>
      <c r="Q68" s="12">
        <f t="shared" si="22"/>
        <v>4.9878850951194681E-18</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7.8480290974808824E-16</v>
      </c>
    </row>
    <row r="69" spans="2:27" hidden="1" x14ac:dyDescent="0.2">
      <c r="B69" s="1">
        <v>20</v>
      </c>
      <c r="C69" t="s">
        <v>25</v>
      </c>
      <c r="D69" s="15">
        <f t="shared" si="12"/>
        <v>5.9355832631921607E-16</v>
      </c>
      <c r="G69" s="15">
        <f t="shared" si="13"/>
        <v>0.79</v>
      </c>
      <c r="I69" s="23">
        <f t="shared" si="14"/>
        <v>0.85</v>
      </c>
      <c r="K69" s="15">
        <f t="shared" si="21"/>
        <v>5.5166009152021263E-16</v>
      </c>
      <c r="O69">
        <f t="shared" si="15"/>
        <v>20</v>
      </c>
      <c r="P69" t="str">
        <f t="shared" si="15"/>
        <v>B-art.</v>
      </c>
      <c r="Q69" s="12">
        <f t="shared" si="22"/>
        <v>5.5166009152021263E-16</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8.5299784913108682E-14</v>
      </c>
    </row>
    <row r="70" spans="2:27" hidden="1" x14ac:dyDescent="0.2">
      <c r="B70" s="1">
        <v>19</v>
      </c>
      <c r="C70" t="s">
        <v>25</v>
      </c>
      <c r="D70" s="15">
        <f t="shared" si="12"/>
        <v>3.3634971824755735E-14</v>
      </c>
      <c r="G70" s="15">
        <f t="shared" si="13"/>
        <v>0.6241000000000001</v>
      </c>
      <c r="I70" s="23">
        <f t="shared" si="14"/>
        <v>0.72249999999999992</v>
      </c>
      <c r="K70" s="15">
        <f t="shared" si="21"/>
        <v>2.9054098153398011E-14</v>
      </c>
      <c r="O70">
        <f t="shared" si="15"/>
        <v>19</v>
      </c>
      <c r="P70" t="str">
        <f t="shared" si="15"/>
        <v>B-art.</v>
      </c>
      <c r="Q70" s="12">
        <f t="shared" si="22"/>
        <v>2.9054098153398011E-14</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4.4131431849122379E-12</v>
      </c>
    </row>
    <row r="71" spans="2:27" hidden="1" x14ac:dyDescent="0.2">
      <c r="B71" s="1">
        <v>18</v>
      </c>
      <c r="C71" t="s">
        <v>25</v>
      </c>
      <c r="D71" s="15">
        <f t="shared" si="12"/>
        <v>1.2071217665995681E-12</v>
      </c>
      <c r="G71" s="15">
        <f t="shared" si="13"/>
        <v>0.49303900000000006</v>
      </c>
      <c r="I71" s="23">
        <f t="shared" si="14"/>
        <v>0.61412499999999992</v>
      </c>
      <c r="K71" s="15">
        <f t="shared" si="21"/>
        <v>9.6911558507223226E-13</v>
      </c>
      <c r="O71">
        <f t="shared" si="15"/>
        <v>18</v>
      </c>
      <c r="P71" t="str">
        <f t="shared" si="15"/>
        <v>B-art.</v>
      </c>
      <c r="Q71" s="12">
        <f t="shared" si="22"/>
        <v>9.6911558507223226E-13</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1.4454409957435769E-10</v>
      </c>
    </row>
    <row r="72" spans="2:27" hidden="1" x14ac:dyDescent="0.2">
      <c r="B72" s="1">
        <v>17</v>
      </c>
      <c r="C72" t="s">
        <v>25</v>
      </c>
      <c r="D72" s="15">
        <f t="shared" si="12"/>
        <v>3.0781605048288903E-11</v>
      </c>
      <c r="G72" s="15">
        <f t="shared" si="13"/>
        <v>0.38950081000000009</v>
      </c>
      <c r="I72" s="23">
        <f t="shared" si="14"/>
        <v>0.52200624999999989</v>
      </c>
      <c r="K72" s="15">
        <f t="shared" si="21"/>
        <v>2.2968039366211845E-11</v>
      </c>
      <c r="O72">
        <f t="shared" si="15"/>
        <v>17</v>
      </c>
      <c r="P72" t="str">
        <f t="shared" si="15"/>
        <v>B-art.</v>
      </c>
      <c r="Q72" s="12">
        <f t="shared" si="22"/>
        <v>2.2968039366211845E-11</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3.3623168028634923E-9</v>
      </c>
    </row>
    <row r="73" spans="2:27" hidden="1" x14ac:dyDescent="0.2">
      <c r="B73" s="1">
        <v>16</v>
      </c>
      <c r="C73" t="s">
        <v>25</v>
      </c>
      <c r="D73" s="15">
        <f t="shared" si="12"/>
        <v>5.9305892393036829E-10</v>
      </c>
      <c r="G73" s="15">
        <f t="shared" si="13"/>
        <v>0.30770563990000011</v>
      </c>
      <c r="I73" s="23">
        <f t="shared" si="14"/>
        <v>0.44370531249999989</v>
      </c>
      <c r="K73" s="15">
        <f t="shared" si="21"/>
        <v>4.1128102491763496E-10</v>
      </c>
      <c r="O73">
        <f t="shared" si="15"/>
        <v>16</v>
      </c>
      <c r="P73" t="str">
        <f t="shared" si="15"/>
        <v>B-art.</v>
      </c>
      <c r="Q73" s="12">
        <f t="shared" si="22"/>
        <v>4.1128102491763496E-10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5.9065277638494837E-8</v>
      </c>
    </row>
    <row r="74" spans="2:27" hidden="1" x14ac:dyDescent="0.2">
      <c r="B74" s="1">
        <v>15</v>
      </c>
      <c r="C74" t="s">
        <v>25</v>
      </c>
      <c r="D74" s="15">
        <f t="shared" si="12"/>
        <v>8.9617792949477597E-9</v>
      </c>
      <c r="G74" s="15">
        <f t="shared" si="13"/>
        <v>0.24308745552100008</v>
      </c>
      <c r="I74" s="23">
        <f t="shared" si="14"/>
        <v>0.37714951562499988</v>
      </c>
      <c r="K74" s="15">
        <f t="shared" si="21"/>
        <v>5.7762135055098783E-9</v>
      </c>
      <c r="O74">
        <f t="shared" si="15"/>
        <v>15</v>
      </c>
      <c r="P74" t="str">
        <f t="shared" si="15"/>
        <v>B-art.</v>
      </c>
      <c r="Q74" s="12">
        <f t="shared" si="22"/>
        <v>5.7762135055098783E-9</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8.1336306424460974E-7</v>
      </c>
    </row>
    <row r="75" spans="2:27" hidden="1" x14ac:dyDescent="0.2">
      <c r="B75" s="1">
        <v>14</v>
      </c>
      <c r="C75" t="s">
        <v>25</v>
      </c>
      <c r="D75" s="15">
        <f t="shared" si="12"/>
        <v>1.0882160572436561E-7</v>
      </c>
      <c r="G75" s="15">
        <f t="shared" si="13"/>
        <v>0.19203908986159007</v>
      </c>
      <c r="I75" s="23">
        <f t="shared" si="14"/>
        <v>0.32057708828124987</v>
      </c>
      <c r="K75" s="15">
        <f t="shared" si="21"/>
        <v>6.5188695276468597E-8</v>
      </c>
      <c r="O75">
        <f t="shared" si="15"/>
        <v>14</v>
      </c>
      <c r="P75" t="str">
        <f t="shared" si="15"/>
        <v>B-art.</v>
      </c>
      <c r="Q75" s="12">
        <f t="shared" si="22"/>
        <v>6.5188695276468597E-8</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8.9950838472886121E-6</v>
      </c>
    </row>
    <row r="76" spans="2:27" hidden="1" x14ac:dyDescent="0.2">
      <c r="B76" s="1">
        <v>13</v>
      </c>
      <c r="C76" t="s">
        <v>25</v>
      </c>
      <c r="D76" s="15">
        <f t="shared" si="12"/>
        <v>1.0791475900999586E-6</v>
      </c>
      <c r="G76" s="15">
        <f t="shared" si="13"/>
        <v>0.15171088099065616</v>
      </c>
      <c r="I76" s="23">
        <f t="shared" si="14"/>
        <v>0.2724905250390624</v>
      </c>
      <c r="K76" s="15">
        <f t="shared" si="21"/>
        <v>6.0082247479811873E-7</v>
      </c>
      <c r="O76">
        <f t="shared" si="15"/>
        <v>13</v>
      </c>
      <c r="P76" t="str">
        <f t="shared" si="15"/>
        <v>B-art.</v>
      </c>
      <c r="Q76" s="12">
        <f t="shared" si="22"/>
        <v>6.0082247479811873E-7</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8.1186566066006357E-5</v>
      </c>
    </row>
    <row r="77" spans="2:27" hidden="1" x14ac:dyDescent="0.2">
      <c r="B77" s="1">
        <v>12</v>
      </c>
      <c r="C77" t="s">
        <v>25</v>
      </c>
      <c r="D77" s="15">
        <f t="shared" si="12"/>
        <v>8.8330228671144706E-6</v>
      </c>
      <c r="G77" s="15">
        <f t="shared" si="13"/>
        <v>0.11985159598261838</v>
      </c>
      <c r="I77" s="23">
        <f t="shared" si="14"/>
        <v>0.23161694628320303</v>
      </c>
      <c r="K77" s="15">
        <f t="shared" si="21"/>
        <v>4.570701345316057E-6</v>
      </c>
      <c r="O77">
        <f t="shared" si="15"/>
        <v>12</v>
      </c>
      <c r="P77" t="str">
        <f t="shared" si="15"/>
        <v>B-art.</v>
      </c>
      <c r="Q77" s="12">
        <f t="shared" si="22"/>
        <v>4.570701345316057E-6</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6.0436625927058336E-4</v>
      </c>
    </row>
    <row r="78" spans="2:27" hidden="1" x14ac:dyDescent="0.2">
      <c r="B78" s="1">
        <v>11</v>
      </c>
      <c r="C78" t="s">
        <v>25</v>
      </c>
      <c r="D78" s="15">
        <f t="shared" si="12"/>
        <v>6.0064555496378381E-5</v>
      </c>
      <c r="G78" s="15">
        <f t="shared" si="13"/>
        <v>9.4682760826268531E-2</v>
      </c>
      <c r="I78" s="23">
        <f t="shared" si="14"/>
        <v>0.19687440434072256</v>
      </c>
      <c r="K78" s="15">
        <f t="shared" si="21"/>
        <v>2.8886832502397474E-5</v>
      </c>
      <c r="O78">
        <f t="shared" si="15"/>
        <v>11</v>
      </c>
      <c r="P78" t="str">
        <f t="shared" si="15"/>
        <v>B-art.</v>
      </c>
      <c r="Q78" s="12">
        <f t="shared" si="22"/>
        <v>2.8886832502397474E-5</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3.7343934164682708E-3</v>
      </c>
    </row>
    <row r="79" spans="2:27" hidden="1" x14ac:dyDescent="0.2">
      <c r="B79" s="1">
        <v>10</v>
      </c>
      <c r="C79" t="s">
        <v>25</v>
      </c>
      <c r="D79" s="15">
        <f t="shared" si="12"/>
        <v>3.4036581447947797E-4</v>
      </c>
      <c r="G79" s="15">
        <f t="shared" si="13"/>
        <v>7.4799381052752134E-2</v>
      </c>
      <c r="I79" s="23">
        <f t="shared" si="14"/>
        <v>0.16734324368961417</v>
      </c>
      <c r="K79" s="15">
        <f>G79*D79/I79</f>
        <v>1.5213731784596024E-4</v>
      </c>
      <c r="O79">
        <f t="shared" ref="O79:P88" si="26">B79</f>
        <v>10</v>
      </c>
      <c r="P79" t="str">
        <f t="shared" si="26"/>
        <v>B-art.</v>
      </c>
      <c r="Q79" s="12">
        <f>K79</f>
        <v>1.5213731784596024E-4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1.9209410977841287E-2</v>
      </c>
    </row>
    <row r="80" spans="2:27" hidden="1" x14ac:dyDescent="0.2">
      <c r="B80" s="1">
        <v>9</v>
      </c>
      <c r="C80" t="s">
        <v>25</v>
      </c>
      <c r="D80" s="15">
        <f t="shared" si="12"/>
        <v>1.6072830128197597E-3</v>
      </c>
      <c r="G80" s="15">
        <f t="shared" si="13"/>
        <v>5.909151103167419E-2</v>
      </c>
      <c r="I80" s="23">
        <f t="shared" si="14"/>
        <v>0.14224175713617204</v>
      </c>
      <c r="K80" s="15">
        <f t="shared" ref="K80:K90" si="27">G80*D80/I80</f>
        <v>6.6771378387949333E-4</v>
      </c>
      <c r="O80">
        <f t="shared" si="26"/>
        <v>9</v>
      </c>
      <c r="P80" t="str">
        <f t="shared" si="26"/>
        <v>B-art.</v>
      </c>
      <c r="Q80" s="12">
        <f t="shared" ref="Q80:Q88" si="28">K80</f>
        <v>6.6771378387949333E-4</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8.2240971332869436E-2</v>
      </c>
    </row>
    <row r="81" spans="2:28" hidden="1" x14ac:dyDescent="0.2">
      <c r="B81" s="1">
        <v>8</v>
      </c>
      <c r="C81" t="s">
        <v>25</v>
      </c>
      <c r="D81" s="15">
        <f t="shared" si="12"/>
        <v>6.3054948964467441E-3</v>
      </c>
      <c r="G81" s="15">
        <f t="shared" si="13"/>
        <v>4.668229371502261E-2</v>
      </c>
      <c r="I81" s="23">
        <f t="shared" si="14"/>
        <v>0.12090549356574623</v>
      </c>
      <c r="K81" s="15">
        <f t="shared" si="27"/>
        <v>2.4345871812221508E-3</v>
      </c>
      <c r="O81">
        <f t="shared" si="26"/>
        <v>8</v>
      </c>
      <c r="P81" t="str">
        <f t="shared" si="26"/>
        <v>B-art.</v>
      </c>
      <c r="Q81" s="12">
        <f t="shared" si="28"/>
        <v>2.4345871812221508E-3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0.29205848845314525</v>
      </c>
    </row>
    <row r="82" spans="2:28" hidden="1" x14ac:dyDescent="0.2">
      <c r="B82" s="1">
        <v>7</v>
      </c>
      <c r="C82" t="s">
        <v>25</v>
      </c>
      <c r="D82" s="15">
        <f t="shared" si="12"/>
        <v>2.0417792998017995E-2</v>
      </c>
      <c r="G82" s="15">
        <f t="shared" si="13"/>
        <v>3.6879012034867861E-2</v>
      </c>
      <c r="I82" s="23">
        <f t="shared" si="14"/>
        <v>0.10276966953088429</v>
      </c>
      <c r="K82" s="15">
        <f t="shared" si="27"/>
        <v>7.3269480882495082E-3</v>
      </c>
      <c r="O82">
        <f t="shared" si="26"/>
        <v>7</v>
      </c>
      <c r="P82" t="str">
        <f t="shared" si="26"/>
        <v>B-art.</v>
      </c>
      <c r="Q82" s="12">
        <f t="shared" si="28"/>
        <v>7.3269480882495082E-3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0.85435878183033398</v>
      </c>
    </row>
    <row r="83" spans="2:28" hidden="1" x14ac:dyDescent="0.2">
      <c r="B83" s="1">
        <v>6</v>
      </c>
      <c r="C83" t="s">
        <v>25</v>
      </c>
      <c r="D83" s="15">
        <f t="shared" si="12"/>
        <v>5.3993719261425412E-2</v>
      </c>
      <c r="G83" s="15">
        <f t="shared" si="13"/>
        <v>2.9134419507545611E-2</v>
      </c>
      <c r="I83" s="23">
        <f t="shared" si="14"/>
        <v>8.7354219101251629E-2</v>
      </c>
      <c r="K83" s="15">
        <f t="shared" si="27"/>
        <v>1.8008010190231034E-2</v>
      </c>
      <c r="O83">
        <f t="shared" si="26"/>
        <v>6</v>
      </c>
      <c r="P83" t="str">
        <f t="shared" si="26"/>
        <v>B-art.</v>
      </c>
      <c r="Q83" s="12">
        <f t="shared" si="28"/>
        <v>1.8008010190231034E-2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2.0354711175306566</v>
      </c>
    </row>
    <row r="84" spans="2:28" hidden="1" x14ac:dyDescent="0.2">
      <c r="B84" s="1">
        <v>5</v>
      </c>
      <c r="C84" t="s">
        <v>25</v>
      </c>
      <c r="D84" s="15">
        <f t="shared" si="12"/>
        <v>0.11473665343052897</v>
      </c>
      <c r="G84" s="15">
        <f t="shared" si="13"/>
        <v>2.3016191410961034E-2</v>
      </c>
      <c r="I84" s="23">
        <f t="shared" si="14"/>
        <v>7.4251086236063898E-2</v>
      </c>
      <c r="K84" s="15">
        <f t="shared" si="27"/>
        <v>3.5565820125706277E-2</v>
      </c>
      <c r="O84">
        <f t="shared" si="26"/>
        <v>5</v>
      </c>
      <c r="P84" t="str">
        <f t="shared" si="26"/>
        <v>B-art.</v>
      </c>
      <c r="Q84" s="12">
        <f t="shared" si="28"/>
        <v>3.5565820125706277E-2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3.881416503052078</v>
      </c>
    </row>
    <row r="85" spans="2:28" hidden="1" x14ac:dyDescent="0.2">
      <c r="B85" s="1">
        <v>4</v>
      </c>
      <c r="C85" t="s">
        <v>25</v>
      </c>
      <c r="D85" s="15">
        <f t="shared" si="12"/>
        <v>0.19122775571754827</v>
      </c>
      <c r="G85" s="15">
        <f t="shared" si="13"/>
        <v>1.8182791214659218E-2</v>
      </c>
      <c r="I85" s="23">
        <f t="shared" si="14"/>
        <v>6.3113423300654309E-2</v>
      </c>
      <c r="K85" s="15">
        <f t="shared" si="27"/>
        <v>5.5092152743741095E-2</v>
      </c>
      <c r="O85">
        <f t="shared" si="26"/>
        <v>4</v>
      </c>
      <c r="P85" t="str">
        <f t="shared" si="26"/>
        <v>B-art.</v>
      </c>
      <c r="Q85" s="12">
        <f t="shared" si="28"/>
        <v>5.5092152743741095E-2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5.7690298667135931</v>
      </c>
    </row>
    <row r="86" spans="2:28" hidden="1" x14ac:dyDescent="0.2">
      <c r="B86" s="1">
        <v>3</v>
      </c>
      <c r="C86" t="s">
        <v>25</v>
      </c>
      <c r="D86" s="15">
        <f t="shared" si="12"/>
        <v>0.2408053220146904</v>
      </c>
      <c r="G86" s="15">
        <f t="shared" si="13"/>
        <v>1.4364405059580788E-2</v>
      </c>
      <c r="I86" s="23">
        <f t="shared" si="14"/>
        <v>5.3646409805556163E-2</v>
      </c>
      <c r="K86" s="15">
        <f t="shared" si="27"/>
        <v>6.4478223211193314E-2</v>
      </c>
      <c r="O86">
        <f t="shared" si="26"/>
        <v>3</v>
      </c>
      <c r="P86" t="str">
        <f t="shared" si="26"/>
        <v>B-art.</v>
      </c>
      <c r="Q86" s="12">
        <f t="shared" si="28"/>
        <v>6.4478223211193314E-2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5.9249039308765541</v>
      </c>
    </row>
    <row r="87" spans="2:28" hidden="1" x14ac:dyDescent="0.2">
      <c r="B87" s="1">
        <v>2</v>
      </c>
      <c r="C87" t="s">
        <v>25</v>
      </c>
      <c r="D87" s="15">
        <f t="shared" si="12"/>
        <v>0.21545739338156517</v>
      </c>
      <c r="G87" s="15">
        <f t="shared" si="13"/>
        <v>1.1347879997068818E-2</v>
      </c>
      <c r="I87" s="23">
        <f t="shared" si="14"/>
        <v>4.5599448334722736E-2</v>
      </c>
      <c r="K87" s="15">
        <f t="shared" si="27"/>
        <v>5.3618732986150219E-2</v>
      </c>
      <c r="O87">
        <f t="shared" si="26"/>
        <v>2</v>
      </c>
      <c r="P87" t="str">
        <f t="shared" si="26"/>
        <v>B-art.</v>
      </c>
      <c r="Q87" s="12">
        <f t="shared" si="28"/>
        <v>5.3618732986150219E-2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4.5440088914662775</v>
      </c>
    </row>
    <row r="88" spans="2:28" hidden="1" x14ac:dyDescent="0.2">
      <c r="B88" s="1">
        <v>1</v>
      </c>
      <c r="C88" t="s">
        <v>25</v>
      </c>
      <c r="D88" s="15">
        <f t="shared" si="12"/>
        <v>0.12209252291622022</v>
      </c>
      <c r="G88" s="15">
        <f t="shared" si="13"/>
        <v>8.9648251976843698E-3</v>
      </c>
      <c r="I88" s="23">
        <f t="shared" si="14"/>
        <v>3.8759531084514326E-2</v>
      </c>
      <c r="K88" s="15">
        <f t="shared" si="27"/>
        <v>2.8239199372705786E-2</v>
      </c>
      <c r="N88" s="19"/>
      <c r="O88">
        <f t="shared" si="26"/>
        <v>1</v>
      </c>
      <c r="P88" t="str">
        <f t="shared" si="26"/>
        <v>B-art.</v>
      </c>
      <c r="Q88" s="12">
        <f t="shared" si="28"/>
        <v>2.8239199372705786E-2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2.063155906169885</v>
      </c>
    </row>
    <row r="89" spans="2:28" hidden="1" x14ac:dyDescent="0.2">
      <c r="D89" s="15"/>
      <c r="G89" s="15"/>
      <c r="I89" s="4"/>
      <c r="K89" s="15"/>
      <c r="M89" s="15">
        <f>SUM(K59:K88)</f>
        <v>0.26561765475740395</v>
      </c>
      <c r="N89" s="19"/>
      <c r="AA89" s="25"/>
      <c r="AB89" s="7"/>
    </row>
    <row r="90" spans="2:28" hidden="1" x14ac:dyDescent="0.2">
      <c r="B90" s="6">
        <v>0</v>
      </c>
      <c r="C90" s="20" t="s">
        <v>25</v>
      </c>
      <c r="D90" s="15">
        <f>IF(B90&lt;=$B$22,BINOMDIST(B90,$B$22,$G$13,0),0)</f>
        <v>3.2945601421837223E-2</v>
      </c>
      <c r="G90" s="15">
        <f>IF(B90&lt;=$B$22,BINOMDIST($B$22-B90,$B$22-B90,$G$12,0),0)</f>
        <v>7.0822119061706495E-3</v>
      </c>
      <c r="I90" s="23">
        <f>(1-$G$13)^($B$22-B90)</f>
        <v>3.2945601421837174E-2</v>
      </c>
      <c r="K90" s="15">
        <f t="shared" si="27"/>
        <v>7.0822119061706599E-3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21</v>
      </c>
      <c r="C93" t="s">
        <v>24</v>
      </c>
      <c r="D93" s="15">
        <f>BINOMDIST(B93,$B$22,$G$12,0)</f>
        <v>7.0822119061706495E-3</v>
      </c>
      <c r="G93" s="16"/>
      <c r="K93" s="16"/>
      <c r="M93" s="15">
        <f>D93</f>
        <v>7.0822119061706495E-3</v>
      </c>
      <c r="N93" s="19"/>
      <c r="O93">
        <f>B93</f>
        <v>21</v>
      </c>
      <c r="P93" t="str">
        <f>C93</f>
        <v>A-art.</v>
      </c>
      <c r="Q93" s="12">
        <f>D93</f>
        <v>7.0822119061706495E-3</v>
      </c>
      <c r="R93" s="16"/>
      <c r="S93" s="9">
        <v>0</v>
      </c>
      <c r="T93" s="9">
        <f>$D$12*$E$16</f>
        <v>28.2</v>
      </c>
      <c r="U93" s="17">
        <f>B93/(B93+1)</f>
        <v>0.95454545454545459</v>
      </c>
      <c r="V93" s="37">
        <f>B93*($E$17*2)</f>
        <v>54.6</v>
      </c>
      <c r="W93" s="38">
        <f>ROUNDDOWN((U93*$D$12)*$E$19,0)</f>
        <v>1</v>
      </c>
      <c r="X93" s="37">
        <f>W93*$E$18</f>
        <v>7.5</v>
      </c>
      <c r="Y93" s="18">
        <f>S93+(T93*U93)+V93+X93</f>
        <v>89.018181818181816</v>
      </c>
      <c r="Z93" s="18"/>
      <c r="AA93" s="25">
        <f>Y93*Q93</f>
        <v>0.63044562713839092</v>
      </c>
      <c r="AB93" s="7"/>
    </row>
    <row r="94" spans="2:28" ht="13.5" hidden="1" thickBot="1" x14ac:dyDescent="0.25">
      <c r="D94" s="15"/>
      <c r="AA94" s="25"/>
    </row>
    <row r="95" spans="2:28" ht="13.5" hidden="1" thickBot="1" x14ac:dyDescent="0.25">
      <c r="D95" s="15"/>
      <c r="M95" s="15">
        <f>SUM(M55:M93)</f>
        <v>1.0000000000000007</v>
      </c>
      <c r="N95" s="19"/>
      <c r="Q95" s="12">
        <f>SUM(Q25:Q93)</f>
        <v>1.0000000000000007</v>
      </c>
      <c r="R95" s="16"/>
      <c r="AA95" s="39">
        <f>SUM(AA25:AA93)</f>
        <v>165.74925609974807</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6C"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185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1857" r:id="rId5"/>
      </mc:Fallback>
    </mc:AlternateContent>
    <mc:AlternateContent xmlns:mc="http://schemas.openxmlformats.org/markup-compatibility/2006">
      <mc:Choice Requires="x14">
        <oleObject progId="Equation.3" shapeId="12185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1858" r:id="rId7"/>
      </mc:Fallback>
    </mc:AlternateContent>
    <mc:AlternateContent xmlns:mc="http://schemas.openxmlformats.org/markup-compatibility/2006">
      <mc:Choice Requires="x14">
        <oleObject progId="Equation.3" shapeId="12185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1859" r:id="rId9"/>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168.21975770527328</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22</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1.3162170384226681E-27</v>
      </c>
      <c r="O33">
        <f t="shared" si="1"/>
        <v>22</v>
      </c>
      <c r="P33" t="str">
        <f t="shared" si="1"/>
        <v>C-art.</v>
      </c>
      <c r="Q33" s="12">
        <f t="shared" si="1"/>
        <v>1.3162170384226681E-27</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3.8581297191211791E-25</v>
      </c>
    </row>
    <row r="34" spans="2:27" hidden="1" x14ac:dyDescent="0.2">
      <c r="B34" s="1">
        <v>21</v>
      </c>
      <c r="C34" t="s">
        <v>23</v>
      </c>
      <c r="D34" s="15">
        <f t="shared" si="0"/>
        <v>4.5365613924301405E-25</v>
      </c>
      <c r="O34">
        <f t="shared" si="1"/>
        <v>21</v>
      </c>
      <c r="P34" t="str">
        <f t="shared" si="1"/>
        <v>C-art.</v>
      </c>
      <c r="Q34" s="12">
        <f t="shared" si="1"/>
        <v>4.5365613924301405E-25</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1.3170297585699961E-22</v>
      </c>
    </row>
    <row r="35" spans="2:27" hidden="1" x14ac:dyDescent="0.2">
      <c r="B35" s="1">
        <v>20</v>
      </c>
      <c r="C35" t="s">
        <v>23</v>
      </c>
      <c r="D35" s="15">
        <f t="shared" si="0"/>
        <v>7.462643490547516E-23</v>
      </c>
      <c r="O35">
        <f t="shared" si="1"/>
        <v>20</v>
      </c>
      <c r="P35" t="str">
        <f t="shared" si="1"/>
        <v>C-art.</v>
      </c>
      <c r="Q35" s="12">
        <f t="shared" si="1"/>
        <v>7.462643490547516E-23</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2.1454105016192037E-20</v>
      </c>
    </row>
    <row r="36" spans="2:27" hidden="1" x14ac:dyDescent="0.2">
      <c r="B36" s="1">
        <v>19</v>
      </c>
      <c r="C36" t="s">
        <v>23</v>
      </c>
      <c r="D36" s="15">
        <f t="shared" si="0"/>
        <v>7.7943165345719048E-21</v>
      </c>
      <c r="O36">
        <f t="shared" si="1"/>
        <v>19</v>
      </c>
      <c r="P36" t="str">
        <f t="shared" si="1"/>
        <v>C-art.</v>
      </c>
      <c r="Q36" s="12">
        <f t="shared" si="1"/>
        <v>7.7943165345719048E-21</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2.2185430811344084E-18</v>
      </c>
    </row>
    <row r="37" spans="2:27" hidden="1" x14ac:dyDescent="0.2">
      <c r="B37" s="1">
        <v>18</v>
      </c>
      <c r="C37" t="s">
        <v>23</v>
      </c>
      <c r="D37" s="15">
        <f t="shared" si="0"/>
        <v>5.8002705544772706E-19</v>
      </c>
      <c r="O37">
        <f t="shared" si="1"/>
        <v>18</v>
      </c>
      <c r="P37" t="str">
        <f t="shared" si="1"/>
        <v>C-art.</v>
      </c>
      <c r="Q37" s="12">
        <f t="shared" si="1"/>
        <v>5.8002705544772706E-19</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1.6342781258815636E-16</v>
      </c>
    </row>
    <row r="38" spans="2:27" hidden="1" x14ac:dyDescent="0.2">
      <c r="B38" s="1">
        <v>17</v>
      </c>
      <c r="C38" t="s">
        <v>23</v>
      </c>
      <c r="D38" s="15">
        <f t="shared" si="0"/>
        <v>3.2713525927251451E-17</v>
      </c>
      <c r="O38">
        <f t="shared" si="1"/>
        <v>17</v>
      </c>
      <c r="P38" t="str">
        <f t="shared" si="1"/>
        <v>C-art.</v>
      </c>
      <c r="Q38" s="12">
        <f t="shared" si="1"/>
        <v>3.2713525927251451E-17</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9.1222030531762073E-15</v>
      </c>
    </row>
    <row r="39" spans="2:27" hidden="1" x14ac:dyDescent="0.2">
      <c r="B39" s="1">
        <v>16</v>
      </c>
      <c r="C39" t="s">
        <v>23</v>
      </c>
      <c r="D39" s="15">
        <f t="shared" si="0"/>
        <v>1.4521170675485555E-15</v>
      </c>
      <c r="O39">
        <f t="shared" si="1"/>
        <v>16</v>
      </c>
      <c r="P39" t="str">
        <f t="shared" si="1"/>
        <v>C-art.</v>
      </c>
      <c r="Q39" s="12">
        <f t="shared" si="1"/>
        <v>1.4521170675485555E-15</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4.006493491747703E-13</v>
      </c>
    </row>
    <row r="40" spans="2:27" hidden="1" x14ac:dyDescent="0.2">
      <c r="B40" s="1">
        <v>15</v>
      </c>
      <c r="C40" t="s">
        <v>23</v>
      </c>
      <c r="D40" s="15">
        <f t="shared" si="0"/>
        <v>5.1999620704596221E-14</v>
      </c>
      <c r="O40">
        <f t="shared" si="1"/>
        <v>15</v>
      </c>
      <c r="P40" t="str">
        <f t="shared" si="1"/>
        <v>C-art.</v>
      </c>
      <c r="Q40" s="12">
        <f t="shared" si="1"/>
        <v>5.1999620704596221E-14</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1.4191736482698402E-11</v>
      </c>
    </row>
    <row r="41" spans="2:27" hidden="1" x14ac:dyDescent="0.2">
      <c r="B41" s="1">
        <v>14</v>
      </c>
      <c r="C41" t="s">
        <v>23</v>
      </c>
      <c r="D41" s="15">
        <f t="shared" si="0"/>
        <v>1.5274888581975113E-12</v>
      </c>
      <c r="O41">
        <f t="shared" si="1"/>
        <v>14</v>
      </c>
      <c r="P41" t="str">
        <f t="shared" si="1"/>
        <v>C-art.</v>
      </c>
      <c r="Q41" s="12">
        <f t="shared" si="1"/>
        <v>1.5274888581975113E-12</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4.1224072970215533E-10</v>
      </c>
    </row>
    <row r="42" spans="2:27" hidden="1" x14ac:dyDescent="0.2">
      <c r="B42" s="1">
        <v>13</v>
      </c>
      <c r="C42" t="s">
        <v>23</v>
      </c>
      <c r="D42" s="15">
        <f t="shared" si="0"/>
        <v>3.7225469210887512E-11</v>
      </c>
      <c r="O42">
        <f t="shared" si="1"/>
        <v>13</v>
      </c>
      <c r="P42" t="str">
        <f t="shared" si="1"/>
        <v>C-art.</v>
      </c>
      <c r="Q42" s="12">
        <f t="shared" si="1"/>
        <v>3.7225469210887512E-11</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9.9310106760805719E-9</v>
      </c>
    </row>
    <row r="43" spans="2:27" hidden="1" x14ac:dyDescent="0.2">
      <c r="B43" s="1">
        <v>12</v>
      </c>
      <c r="C43" t="s">
        <v>23</v>
      </c>
      <c r="D43" s="15">
        <f t="shared" si="0"/>
        <v>7.5815872292840609E-10</v>
      </c>
      <c r="O43">
        <f t="shared" si="1"/>
        <v>12</v>
      </c>
      <c r="P43" t="str">
        <f t="shared" si="1"/>
        <v>C-art.</v>
      </c>
      <c r="Q43" s="12">
        <f t="shared" si="1"/>
        <v>7.5815872292840609E-10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1.9985180576196311E-7</v>
      </c>
    </row>
    <row r="44" spans="2:27" hidden="1" x14ac:dyDescent="0.2">
      <c r="B44" s="1">
        <v>11</v>
      </c>
      <c r="C44" t="s">
        <v>23</v>
      </c>
      <c r="D44" s="15">
        <f t="shared" si="0"/>
        <v>1.295762181004919E-8</v>
      </c>
      <c r="O44">
        <f t="shared" si="1"/>
        <v>11</v>
      </c>
      <c r="P44" t="str">
        <f t="shared" si="1"/>
        <v>C-art.</v>
      </c>
      <c r="Q44" s="12">
        <f t="shared" si="1"/>
        <v>1.295762181004919E-8</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3.3732144937374054E-6</v>
      </c>
    </row>
    <row r="45" spans="2:27" hidden="1" x14ac:dyDescent="0.2">
      <c r="B45" s="1">
        <v>10</v>
      </c>
      <c r="C45" t="s">
        <v>23</v>
      </c>
      <c r="D45" s="15">
        <f t="shared" si="0"/>
        <v>1.8608584654987361E-7</v>
      </c>
      <c r="G45" s="16"/>
      <c r="O45">
        <f t="shared" ref="O45:Q54" si="10">B45</f>
        <v>10</v>
      </c>
      <c r="P45" t="str">
        <f t="shared" si="10"/>
        <v>C-art.</v>
      </c>
      <c r="Q45" s="12">
        <f t="shared" si="10"/>
        <v>1.8608584654987361E-7</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4.7810867385107619E-5</v>
      </c>
    </row>
    <row r="46" spans="2:27" hidden="1" x14ac:dyDescent="0.2">
      <c r="B46" s="1">
        <v>9</v>
      </c>
      <c r="C46" t="s">
        <v>23</v>
      </c>
      <c r="D46" s="15">
        <f t="shared" si="0"/>
        <v>2.2425730225241119E-6</v>
      </c>
      <c r="O46">
        <f t="shared" si="10"/>
        <v>9</v>
      </c>
      <c r="P46" t="str">
        <f t="shared" si="10"/>
        <v>C-art.</v>
      </c>
      <c r="Q46" s="12">
        <f t="shared" si="10"/>
        <v>2.2425730225241119E-6</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5.6820521186297921E-4</v>
      </c>
    </row>
    <row r="47" spans="2:27" hidden="1" x14ac:dyDescent="0.2">
      <c r="B47" s="1">
        <v>8</v>
      </c>
      <c r="C47" t="s">
        <v>23</v>
      </c>
      <c r="D47" s="15">
        <f t="shared" si="0"/>
        <v>2.2585914012564279E-5</v>
      </c>
      <c r="O47">
        <f t="shared" si="10"/>
        <v>8</v>
      </c>
      <c r="P47" t="str">
        <f t="shared" si="10"/>
        <v>C-art.</v>
      </c>
      <c r="Q47" s="12">
        <f t="shared" si="10"/>
        <v>2.2585914012564279E-5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5.6374943284560721E-3</v>
      </c>
    </row>
    <row r="48" spans="2:27" hidden="1" x14ac:dyDescent="0.2">
      <c r="B48" s="1">
        <v>7</v>
      </c>
      <c r="C48" t="s">
        <v>23</v>
      </c>
      <c r="D48" s="15">
        <f t="shared" si="0"/>
        <v>1.8871785930498139E-4</v>
      </c>
      <c r="O48">
        <f t="shared" si="10"/>
        <v>7</v>
      </c>
      <c r="P48" t="str">
        <f t="shared" si="10"/>
        <v>C-art.</v>
      </c>
      <c r="Q48" s="12">
        <f t="shared" si="10"/>
        <v>1.8871785930498139E-4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4.633778317374513E-2</v>
      </c>
    </row>
    <row r="49" spans="2:28" hidden="1" x14ac:dyDescent="0.2">
      <c r="B49" s="1">
        <v>6</v>
      </c>
      <c r="C49" t="s">
        <v>23</v>
      </c>
      <c r="D49" s="15">
        <f t="shared" si="0"/>
        <v>1.2935036606528945E-3</v>
      </c>
      <c r="O49">
        <f t="shared" si="10"/>
        <v>6</v>
      </c>
      <c r="P49" t="str">
        <f t="shared" si="10"/>
        <v>C-art.</v>
      </c>
      <c r="Q49" s="12">
        <f t="shared" si="10"/>
        <v>1.2935036606528945E-3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0.31181199243698671</v>
      </c>
    </row>
    <row r="50" spans="2:28" hidden="1" x14ac:dyDescent="0.2">
      <c r="B50" s="1">
        <v>5</v>
      </c>
      <c r="C50" t="s">
        <v>23</v>
      </c>
      <c r="D50" s="15">
        <f t="shared" si="0"/>
        <v>7.1523143589042387E-3</v>
      </c>
      <c r="O50">
        <f t="shared" si="10"/>
        <v>5</v>
      </c>
      <c r="P50" t="str">
        <f t="shared" si="10"/>
        <v>C-art.</v>
      </c>
      <c r="Q50" s="12">
        <f t="shared" si="10"/>
        <v>7.1523143589042387E-3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1.687612414031318</v>
      </c>
    </row>
    <row r="51" spans="2:28" hidden="1" x14ac:dyDescent="0.2">
      <c r="B51" s="1">
        <v>4</v>
      </c>
      <c r="C51" t="s">
        <v>23</v>
      </c>
      <c r="D51" s="15">
        <f t="shared" si="0"/>
        <v>3.1125812487824003E-2</v>
      </c>
      <c r="O51">
        <f t="shared" si="10"/>
        <v>4</v>
      </c>
      <c r="P51" t="str">
        <f t="shared" si="10"/>
        <v>C-art.</v>
      </c>
      <c r="Q51" s="12">
        <f t="shared" si="10"/>
        <v>3.1125812487824003E-2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7.1540812454514207</v>
      </c>
    </row>
    <row r="52" spans="2:28" hidden="1" x14ac:dyDescent="0.2">
      <c r="B52" s="1">
        <v>3</v>
      </c>
      <c r="C52" t="s">
        <v>23</v>
      </c>
      <c r="D52" s="15">
        <f t="shared" si="0"/>
        <v>0.10266057452124411</v>
      </c>
      <c r="O52">
        <f t="shared" si="10"/>
        <v>3</v>
      </c>
      <c r="P52" t="str">
        <f t="shared" si="10"/>
        <v>C-art.</v>
      </c>
      <c r="Q52" s="12">
        <f t="shared" si="10"/>
        <v>0.10266057452124411</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22.01864002331644</v>
      </c>
    </row>
    <row r="53" spans="2:28" hidden="1" x14ac:dyDescent="0.2">
      <c r="B53" s="1">
        <v>2</v>
      </c>
      <c r="C53" t="s">
        <v>23</v>
      </c>
      <c r="D53" s="15">
        <f t="shared" si="0"/>
        <v>0.24125235012492369</v>
      </c>
      <c r="O53">
        <f t="shared" si="10"/>
        <v>2</v>
      </c>
      <c r="P53" t="str">
        <f t="shared" si="10"/>
        <v>C-art.</v>
      </c>
      <c r="Q53" s="12">
        <f t="shared" si="10"/>
        <v>0.24125235012492369</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48.999960659372825</v>
      </c>
    </row>
    <row r="54" spans="2:28" hidden="1" x14ac:dyDescent="0.2">
      <c r="B54" s="1">
        <v>1</v>
      </c>
      <c r="C54" t="s">
        <v>23</v>
      </c>
      <c r="D54" s="15">
        <f t="shared" si="0"/>
        <v>0.35996382399591786</v>
      </c>
      <c r="O54">
        <f t="shared" si="10"/>
        <v>1</v>
      </c>
      <c r="P54" t="str">
        <f t="shared" si="10"/>
        <v>C-art.</v>
      </c>
      <c r="Q54" s="12">
        <f t="shared" si="10"/>
        <v>0.35996382399591786</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63.159252558323743</v>
      </c>
    </row>
    <row r="55" spans="2:28" hidden="1" x14ac:dyDescent="0.2">
      <c r="D55" s="15"/>
      <c r="K55" s="4"/>
      <c r="M55" s="15">
        <f>SUM(D25:D54)</f>
        <v>0.74366212533624032</v>
      </c>
      <c r="N55" s="19"/>
      <c r="AA55" s="25"/>
      <c r="AB55" s="7"/>
    </row>
    <row r="56" spans="2:28" hidden="1" x14ac:dyDescent="0.2">
      <c r="B56" s="6">
        <v>0</v>
      </c>
      <c r="C56" s="20" t="s">
        <v>23</v>
      </c>
      <c r="D56" s="15">
        <f>BINOMDIST(B56,$B$22,$G$14,0)</f>
        <v>0.25633787466375968</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3.6698523732399382</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3.1193745172539478</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2.6514683396658554</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2.2537480887159766</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1.9156858754085804</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1.628332994097293</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1.3840830449826991</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1.1764705882352942</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7.4818276426792424E-19</v>
      </c>
      <c r="G67" s="15">
        <f t="shared" si="13"/>
        <v>1</v>
      </c>
      <c r="I67" s="23">
        <f t="shared" si="14"/>
        <v>1</v>
      </c>
      <c r="K67" s="15">
        <f>G67*D67/I67</f>
        <v>7.4818276426792424E-19</v>
      </c>
      <c r="O67">
        <f t="shared" si="15"/>
        <v>22</v>
      </c>
      <c r="P67" t="str">
        <f t="shared" si="15"/>
        <v>B-art.</v>
      </c>
      <c r="Q67" s="12">
        <f t="shared" si="22"/>
        <v>7.4818276426792424E-19</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1.1974632612422727E-16</v>
      </c>
    </row>
    <row r="68" spans="2:27" hidden="1" x14ac:dyDescent="0.2">
      <c r="B68" s="1">
        <v>21</v>
      </c>
      <c r="C68" t="s">
        <v>25</v>
      </c>
      <c r="D68" s="15">
        <f t="shared" si="12"/>
        <v>9.3273451278734633E-17</v>
      </c>
      <c r="G68" s="15">
        <f t="shared" si="13"/>
        <v>0.79</v>
      </c>
      <c r="I68" s="23">
        <f t="shared" si="14"/>
        <v>0.85</v>
      </c>
      <c r="K68" s="15">
        <f t="shared" si="21"/>
        <v>8.6689442953176898E-17</v>
      </c>
      <c r="O68">
        <f t="shared" si="15"/>
        <v>21</v>
      </c>
      <c r="P68" t="str">
        <f t="shared" si="15"/>
        <v>B-art.</v>
      </c>
      <c r="Q68" s="12">
        <f t="shared" si="22"/>
        <v>8.6689442953176898E-17</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1.3639874571421858E-14</v>
      </c>
    </row>
    <row r="69" spans="2:27" hidden="1" x14ac:dyDescent="0.2">
      <c r="B69" s="1">
        <v>20</v>
      </c>
      <c r="C69" t="s">
        <v>25</v>
      </c>
      <c r="D69" s="15">
        <f t="shared" si="12"/>
        <v>5.549770351084654E-15</v>
      </c>
      <c r="G69" s="15">
        <f t="shared" si="13"/>
        <v>0.6241000000000001</v>
      </c>
      <c r="I69" s="23">
        <f t="shared" si="14"/>
        <v>0.72249999999999992</v>
      </c>
      <c r="K69" s="15">
        <f t="shared" si="21"/>
        <v>4.7939261953106346E-15</v>
      </c>
      <c r="O69">
        <f t="shared" si="15"/>
        <v>20</v>
      </c>
      <c r="P69" t="str">
        <f t="shared" si="15"/>
        <v>B-art.</v>
      </c>
      <c r="Q69" s="12">
        <f t="shared" si="22"/>
        <v>4.7939261953106346E-15</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7.4125513089491236E-13</v>
      </c>
    </row>
    <row r="70" spans="2:27" hidden="1" x14ac:dyDescent="0.2">
      <c r="B70" s="1">
        <v>19</v>
      </c>
      <c r="C70" t="s">
        <v>25</v>
      </c>
      <c r="D70" s="15">
        <f t="shared" si="12"/>
        <v>2.0965799104097702E-13</v>
      </c>
      <c r="G70" s="15">
        <f t="shared" si="13"/>
        <v>0.49303900000000006</v>
      </c>
      <c r="I70" s="23">
        <f t="shared" si="14"/>
        <v>0.61412499999999992</v>
      </c>
      <c r="K70" s="15">
        <f t="shared" si="21"/>
        <v>1.6832007530201879E-13</v>
      </c>
      <c r="O70">
        <f t="shared" si="15"/>
        <v>19</v>
      </c>
      <c r="P70" t="str">
        <f t="shared" si="15"/>
        <v>B-art.</v>
      </c>
      <c r="Q70" s="12">
        <f t="shared" si="22"/>
        <v>1.6832007530201879E-13</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2.5566809517924844E-11</v>
      </c>
    </row>
    <row r="71" spans="2:27" hidden="1" x14ac:dyDescent="0.2">
      <c r="B71" s="1">
        <v>18</v>
      </c>
      <c r="C71" t="s">
        <v>25</v>
      </c>
      <c r="D71" s="15">
        <f t="shared" si="12"/>
        <v>5.6432942588529662E-12</v>
      </c>
      <c r="G71" s="15">
        <f t="shared" si="13"/>
        <v>0.38950081000000009</v>
      </c>
      <c r="I71" s="23">
        <f t="shared" si="14"/>
        <v>0.52200624999999989</v>
      </c>
      <c r="K71" s="15">
        <f t="shared" si="21"/>
        <v>4.2108072171388389E-12</v>
      </c>
      <c r="O71">
        <f t="shared" si="15"/>
        <v>18</v>
      </c>
      <c r="P71" t="str">
        <f t="shared" si="15"/>
        <v>B-art.</v>
      </c>
      <c r="Q71" s="12">
        <f t="shared" si="22"/>
        <v>4.2108072171388389E-12</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6.2804411265058265E-10</v>
      </c>
    </row>
    <row r="72" spans="2:27" hidden="1" x14ac:dyDescent="0.2">
      <c r="B72" s="1">
        <v>17</v>
      </c>
      <c r="C72" t="s">
        <v>25</v>
      </c>
      <c r="D72" s="15">
        <f t="shared" si="12"/>
        <v>1.151232028806007E-10</v>
      </c>
      <c r="G72" s="15">
        <f t="shared" si="13"/>
        <v>0.30770563990000011</v>
      </c>
      <c r="I72" s="23">
        <f t="shared" si="14"/>
        <v>0.44370531249999989</v>
      </c>
      <c r="K72" s="15">
        <f t="shared" si="21"/>
        <v>7.9836904836952513E-11</v>
      </c>
      <c r="O72">
        <f t="shared" si="15"/>
        <v>17</v>
      </c>
      <c r="P72" t="str">
        <f t="shared" si="15"/>
        <v>B-art.</v>
      </c>
      <c r="Q72" s="12">
        <f t="shared" si="22"/>
        <v>7.9836904836952513E-11</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1.1687413206753519E-8</v>
      </c>
    </row>
    <row r="73" spans="2:27" hidden="1" x14ac:dyDescent="0.2">
      <c r="B73" s="1">
        <v>16</v>
      </c>
      <c r="C73" t="s">
        <v>25</v>
      </c>
      <c r="D73" s="15">
        <f t="shared" si="12"/>
        <v>1.8483669795829689E-9</v>
      </c>
      <c r="G73" s="15">
        <f t="shared" si="13"/>
        <v>0.24308745552100008</v>
      </c>
      <c r="I73" s="23">
        <f t="shared" si="14"/>
        <v>0.37714951562499988</v>
      </c>
      <c r="K73" s="15">
        <f t="shared" si="21"/>
        <v>1.1913440355114082E-9</v>
      </c>
      <c r="O73">
        <f t="shared" si="15"/>
        <v>16</v>
      </c>
      <c r="P73" t="str">
        <f t="shared" si="15"/>
        <v>B-art.</v>
      </c>
      <c r="Q73" s="12">
        <f t="shared" si="22"/>
        <v>1.1913440355114082E-9</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1.7109242089283892E-7</v>
      </c>
    </row>
    <row r="74" spans="2:27" hidden="1" x14ac:dyDescent="0.2">
      <c r="B74" s="1">
        <v>15</v>
      </c>
      <c r="C74" t="s">
        <v>25</v>
      </c>
      <c r="D74" s="15">
        <f t="shared" si="12"/>
        <v>2.3940753259360383E-8</v>
      </c>
      <c r="G74" s="15">
        <f t="shared" si="13"/>
        <v>0.19203908986159007</v>
      </c>
      <c r="I74" s="23">
        <f t="shared" si="14"/>
        <v>0.32057708828124987</v>
      </c>
      <c r="K74" s="15">
        <f t="shared" si="21"/>
        <v>1.4341512960823062E-8</v>
      </c>
      <c r="O74">
        <f t="shared" si="15"/>
        <v>15</v>
      </c>
      <c r="P74" t="str">
        <f t="shared" si="15"/>
        <v>B-art.</v>
      </c>
      <c r="Q74" s="12">
        <f t="shared" si="22"/>
        <v>1.4341512960823062E-8</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2.0194642937958974E-6</v>
      </c>
    </row>
    <row r="75" spans="2:27" hidden="1" x14ac:dyDescent="0.2">
      <c r="B75" s="1">
        <v>14</v>
      </c>
      <c r="C75" t="s">
        <v>25</v>
      </c>
      <c r="D75" s="15">
        <f t="shared" si="12"/>
        <v>2.5437050338070499E-7</v>
      </c>
      <c r="G75" s="15">
        <f t="shared" si="13"/>
        <v>0.15171088099065616</v>
      </c>
      <c r="I75" s="23">
        <f t="shared" si="14"/>
        <v>0.2724905250390624</v>
      </c>
      <c r="K75" s="15">
        <f t="shared" si="21"/>
        <v>1.4162244048812823E-7</v>
      </c>
      <c r="O75">
        <f t="shared" si="15"/>
        <v>14</v>
      </c>
      <c r="P75" t="str">
        <f t="shared" si="15"/>
        <v>B-art.</v>
      </c>
      <c r="Q75" s="12">
        <f t="shared" si="22"/>
        <v>1.4162244048812823E-7</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1.9541819658234536E-5</v>
      </c>
    </row>
    <row r="76" spans="2:27" hidden="1" x14ac:dyDescent="0.2">
      <c r="B76" s="1">
        <v>13</v>
      </c>
      <c r="C76" t="s">
        <v>25</v>
      </c>
      <c r="D76" s="15">
        <f t="shared" si="12"/>
        <v>2.242228881652134E-6</v>
      </c>
      <c r="G76" s="15">
        <f t="shared" si="13"/>
        <v>0.11985159598261838</v>
      </c>
      <c r="I76" s="23">
        <f t="shared" si="14"/>
        <v>0.23161694628320303</v>
      </c>
      <c r="K76" s="15">
        <f t="shared" si="21"/>
        <v>1.1602549568879216E-6</v>
      </c>
      <c r="O76">
        <f t="shared" si="15"/>
        <v>13</v>
      </c>
      <c r="P76" t="str">
        <f t="shared" si="15"/>
        <v>B-art.</v>
      </c>
      <c r="Q76" s="12">
        <f t="shared" si="22"/>
        <v>1.1602549568879216E-6</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1.5678027980302103E-4</v>
      </c>
    </row>
    <row r="77" spans="2:27" hidden="1" x14ac:dyDescent="0.2">
      <c r="B77" s="1">
        <v>12</v>
      </c>
      <c r="C77" t="s">
        <v>25</v>
      </c>
      <c r="D77" s="15">
        <f t="shared" si="12"/>
        <v>1.6517752761504055E-5</v>
      </c>
      <c r="G77" s="15">
        <f t="shared" si="13"/>
        <v>9.4682760826268531E-2</v>
      </c>
      <c r="I77" s="23">
        <f t="shared" si="14"/>
        <v>0.19687440434072256</v>
      </c>
      <c r="K77" s="15">
        <f t="shared" si="21"/>
        <v>7.9438789381593065E-6</v>
      </c>
      <c r="O77">
        <f t="shared" si="15"/>
        <v>12</v>
      </c>
      <c r="P77" t="str">
        <f t="shared" si="15"/>
        <v>B-art.</v>
      </c>
      <c r="Q77" s="12">
        <f t="shared" si="22"/>
        <v>7.9438789381593065E-6</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1.0503885586122738E-3</v>
      </c>
    </row>
    <row r="78" spans="2:27" hidden="1" x14ac:dyDescent="0.2">
      <c r="B78" s="1">
        <v>11</v>
      </c>
      <c r="C78" t="s">
        <v>25</v>
      </c>
      <c r="D78" s="15">
        <f t="shared" si="12"/>
        <v>1.0210974434384335E-4</v>
      </c>
      <c r="G78" s="15">
        <f t="shared" si="13"/>
        <v>7.4799381052752134E-2</v>
      </c>
      <c r="I78" s="23">
        <f t="shared" si="14"/>
        <v>0.16734324368961417</v>
      </c>
      <c r="K78" s="15">
        <f t="shared" si="21"/>
        <v>4.5641195353788056E-5</v>
      </c>
      <c r="O78">
        <f t="shared" si="15"/>
        <v>11</v>
      </c>
      <c r="P78" t="str">
        <f t="shared" si="15"/>
        <v>B-art.</v>
      </c>
      <c r="Q78" s="12">
        <f t="shared" si="22"/>
        <v>4.5641195353788056E-5</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5.900341598019874E-3</v>
      </c>
    </row>
    <row r="79" spans="2:27" hidden="1" x14ac:dyDescent="0.2">
      <c r="B79" s="1">
        <v>10</v>
      </c>
      <c r="C79" t="s">
        <v>25</v>
      </c>
      <c r="D79" s="15">
        <f t="shared" si="12"/>
        <v>5.3040339423052034E-4</v>
      </c>
      <c r="G79" s="15">
        <f t="shared" si="13"/>
        <v>5.909151103167419E-2</v>
      </c>
      <c r="I79" s="23">
        <f t="shared" si="14"/>
        <v>0.14224175713617204</v>
      </c>
      <c r="K79" s="15">
        <f>G79*D79/I79</f>
        <v>2.2034554868023264E-4</v>
      </c>
      <c r="O79">
        <f t="shared" ref="O79:P88" si="26">B79</f>
        <v>10</v>
      </c>
      <c r="P79" t="str">
        <f t="shared" si="26"/>
        <v>B-art.</v>
      </c>
      <c r="Q79" s="12">
        <f>K79</f>
        <v>2.2034554868023264E-4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2.7821630232906826E-2</v>
      </c>
    </row>
    <row r="80" spans="2:27" hidden="1" x14ac:dyDescent="0.2">
      <c r="B80" s="1">
        <v>9</v>
      </c>
      <c r="C80" t="s">
        <v>25</v>
      </c>
      <c r="D80" s="15">
        <f t="shared" si="12"/>
        <v>2.3120147953638033E-3</v>
      </c>
      <c r="G80" s="15">
        <f t="shared" si="13"/>
        <v>4.668229371502261E-2</v>
      </c>
      <c r="I80" s="23">
        <f t="shared" si="14"/>
        <v>0.12090549356574623</v>
      </c>
      <c r="K80" s="15">
        <f t="shared" ref="K80:K90" si="27">G80*D80/I80</f>
        <v>8.9268196644812074E-4</v>
      </c>
      <c r="O80">
        <f t="shared" si="26"/>
        <v>9</v>
      </c>
      <c r="P80" t="str">
        <f t="shared" si="26"/>
        <v>B-art.</v>
      </c>
      <c r="Q80" s="12">
        <f t="shared" ref="Q80:Q88" si="28">K80</f>
        <v>8.9268196644812074E-4</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0.10994985244348214</v>
      </c>
    </row>
    <row r="81" spans="2:28" hidden="1" x14ac:dyDescent="0.2">
      <c r="B81" s="1">
        <v>8</v>
      </c>
      <c r="C81" t="s">
        <v>25</v>
      </c>
      <c r="D81" s="15">
        <f t="shared" si="12"/>
        <v>8.4223396116824348E-3</v>
      </c>
      <c r="G81" s="15">
        <f t="shared" si="13"/>
        <v>3.6879012034867861E-2</v>
      </c>
      <c r="I81" s="23">
        <f t="shared" si="14"/>
        <v>0.10276966953088429</v>
      </c>
      <c r="K81" s="15">
        <f t="shared" si="27"/>
        <v>3.0223660864029263E-3</v>
      </c>
      <c r="O81">
        <f t="shared" si="26"/>
        <v>8</v>
      </c>
      <c r="P81" t="str">
        <f t="shared" si="26"/>
        <v>B-art.</v>
      </c>
      <c r="Q81" s="12">
        <f t="shared" si="28"/>
        <v>3.0223660864029263E-3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0.36256975209397591</v>
      </c>
    </row>
    <row r="82" spans="2:28" hidden="1" x14ac:dyDescent="0.2">
      <c r="B82" s="1">
        <v>7</v>
      </c>
      <c r="C82" t="s">
        <v>25</v>
      </c>
      <c r="D82" s="15">
        <f t="shared" si="12"/>
        <v>2.5454181937529134E-2</v>
      </c>
      <c r="G82" s="15">
        <f t="shared" si="13"/>
        <v>2.9134419507545611E-2</v>
      </c>
      <c r="I82" s="23">
        <f t="shared" si="14"/>
        <v>8.7354219101251629E-2</v>
      </c>
      <c r="K82" s="15">
        <f t="shared" si="27"/>
        <v>8.4894905182517771E-3</v>
      </c>
      <c r="O82">
        <f t="shared" si="26"/>
        <v>7</v>
      </c>
      <c r="P82" t="str">
        <f t="shared" si="26"/>
        <v>B-art.</v>
      </c>
      <c r="Q82" s="12">
        <f t="shared" si="28"/>
        <v>8.4894905182517771E-3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0.98991704188074847</v>
      </c>
    </row>
    <row r="83" spans="2:28" hidden="1" x14ac:dyDescent="0.2">
      <c r="B83" s="1">
        <v>6</v>
      </c>
      <c r="C83" t="s">
        <v>25</v>
      </c>
      <c r="D83" s="15">
        <f t="shared" si="12"/>
        <v>6.3105159386790927E-2</v>
      </c>
      <c r="G83" s="15">
        <f t="shared" si="13"/>
        <v>2.3016191410961034E-2</v>
      </c>
      <c r="I83" s="23">
        <f t="shared" si="14"/>
        <v>7.4251086236063898E-2</v>
      </c>
      <c r="K83" s="15">
        <f t="shared" si="27"/>
        <v>1.9561201069138449E-2</v>
      </c>
      <c r="O83">
        <f t="shared" si="26"/>
        <v>6</v>
      </c>
      <c r="P83" t="str">
        <f t="shared" si="26"/>
        <v>B-art.</v>
      </c>
      <c r="Q83" s="12">
        <f t="shared" si="28"/>
        <v>1.9561201069138449E-2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2.2110305014176745</v>
      </c>
    </row>
    <row r="84" spans="2:28" hidden="1" x14ac:dyDescent="0.2">
      <c r="B84" s="1">
        <v>5</v>
      </c>
      <c r="C84" t="s">
        <v>25</v>
      </c>
      <c r="D84" s="15">
        <f t="shared" si="12"/>
        <v>0.12621031877358191</v>
      </c>
      <c r="G84" s="15">
        <f t="shared" si="13"/>
        <v>1.8182791214659218E-2</v>
      </c>
      <c r="I84" s="23">
        <f t="shared" si="14"/>
        <v>6.3113423300654309E-2</v>
      </c>
      <c r="K84" s="15">
        <f t="shared" si="27"/>
        <v>3.6360820810869145E-2</v>
      </c>
      <c r="O84">
        <f t="shared" si="26"/>
        <v>5</v>
      </c>
      <c r="P84" t="str">
        <f t="shared" si="26"/>
        <v>B-art.</v>
      </c>
      <c r="Q84" s="12">
        <f t="shared" si="28"/>
        <v>3.6360820810869145E-2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3.9681775778261859</v>
      </c>
    </row>
    <row r="85" spans="2:28" hidden="1" x14ac:dyDescent="0.2">
      <c r="B85" s="1">
        <v>4</v>
      </c>
      <c r="C85" t="s">
        <v>25</v>
      </c>
      <c r="D85" s="15">
        <f t="shared" si="12"/>
        <v>0.19866439066211963</v>
      </c>
      <c r="G85" s="15">
        <f t="shared" si="13"/>
        <v>1.4364405059580788E-2</v>
      </c>
      <c r="I85" s="23">
        <f t="shared" si="14"/>
        <v>5.3646409805556163E-2</v>
      </c>
      <c r="K85" s="15">
        <f t="shared" si="27"/>
        <v>5.3194534149234494E-2</v>
      </c>
      <c r="O85">
        <f t="shared" si="26"/>
        <v>4</v>
      </c>
      <c r="P85" t="str">
        <f t="shared" si="26"/>
        <v>B-art.</v>
      </c>
      <c r="Q85" s="12">
        <f t="shared" si="28"/>
        <v>5.3194534149234494E-2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5.5703188379712394</v>
      </c>
    </row>
    <row r="86" spans="2:28" hidden="1" x14ac:dyDescent="0.2">
      <c r="B86" s="1">
        <v>3</v>
      </c>
      <c r="C86" t="s">
        <v>25</v>
      </c>
      <c r="D86" s="15">
        <f t="shared" si="12"/>
        <v>0.23700313271972162</v>
      </c>
      <c r="G86" s="15">
        <f t="shared" si="13"/>
        <v>1.1347879997068818E-2</v>
      </c>
      <c r="I86" s="23">
        <f t="shared" si="14"/>
        <v>4.5599448334722736E-2</v>
      </c>
      <c r="K86" s="15">
        <f t="shared" si="27"/>
        <v>5.898060628476523E-2</v>
      </c>
      <c r="O86">
        <f t="shared" si="26"/>
        <v>3</v>
      </c>
      <c r="P86" t="str">
        <f t="shared" si="26"/>
        <v>B-art.</v>
      </c>
      <c r="Q86" s="12">
        <f t="shared" si="28"/>
        <v>5.898060628476523E-2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5.4197279115070769</v>
      </c>
    </row>
    <row r="87" spans="2:28" hidden="1" x14ac:dyDescent="0.2">
      <c r="B87" s="1">
        <v>2</v>
      </c>
      <c r="C87" t="s">
        <v>25</v>
      </c>
      <c r="D87" s="15">
        <f t="shared" si="12"/>
        <v>0.20145266281176347</v>
      </c>
      <c r="G87" s="15">
        <f t="shared" si="13"/>
        <v>8.9648251976843698E-3</v>
      </c>
      <c r="I87" s="23">
        <f t="shared" si="14"/>
        <v>3.8759531084514326E-2</v>
      </c>
      <c r="K87" s="15">
        <f t="shared" si="27"/>
        <v>4.6594678964964574E-2</v>
      </c>
      <c r="O87">
        <f t="shared" si="26"/>
        <v>2</v>
      </c>
      <c r="P87" t="str">
        <f t="shared" si="26"/>
        <v>B-art.</v>
      </c>
      <c r="Q87" s="12">
        <f t="shared" si="28"/>
        <v>4.6594678964964574E-2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3.948743726684198</v>
      </c>
    </row>
    <row r="88" spans="2:28" hidden="1" x14ac:dyDescent="0.2">
      <c r="B88" s="1">
        <v>1</v>
      </c>
      <c r="C88" t="s">
        <v>25</v>
      </c>
      <c r="D88" s="15">
        <f t="shared" si="12"/>
        <v>0.10872048469206277</v>
      </c>
      <c r="G88" s="15">
        <f t="shared" si="13"/>
        <v>7.0822119061706495E-3</v>
      </c>
      <c r="I88" s="23">
        <f t="shared" si="14"/>
        <v>3.2945601421837174E-2</v>
      </c>
      <c r="K88" s="15">
        <f t="shared" si="27"/>
        <v>2.3371299290363166E-2</v>
      </c>
      <c r="N88" s="19"/>
      <c r="O88">
        <f t="shared" si="26"/>
        <v>1</v>
      </c>
      <c r="P88" t="str">
        <f t="shared" si="26"/>
        <v>B-art.</v>
      </c>
      <c r="Q88" s="12">
        <f t="shared" si="28"/>
        <v>2.3371299290363166E-2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1.707507126153933</v>
      </c>
    </row>
    <row r="89" spans="2:28" hidden="1" x14ac:dyDescent="0.2">
      <c r="D89" s="15"/>
      <c r="G89" s="15"/>
      <c r="I89" s="4"/>
      <c r="K89" s="15"/>
      <c r="M89" s="15">
        <f>SUM(K59:K88)</f>
        <v>0.25074292725788538</v>
      </c>
      <c r="N89" s="19"/>
      <c r="AA89" s="25"/>
      <c r="AB89" s="7"/>
    </row>
    <row r="90" spans="2:28" hidden="1" x14ac:dyDescent="0.2">
      <c r="B90" s="6">
        <v>0</v>
      </c>
      <c r="C90" s="20" t="s">
        <v>25</v>
      </c>
      <c r="D90" s="15">
        <f>IF(B90&lt;=$B$22,BINOMDIST(B90,$B$22,$G$13,0),0)</f>
        <v>2.8003761208561635E-2</v>
      </c>
      <c r="G90" s="15">
        <f>IF(B90&lt;=$B$22,BINOMDIST($B$22-B90,$B$22-B90,$G$12,0),0)</f>
        <v>5.5949474058748158E-3</v>
      </c>
      <c r="I90" s="23">
        <f>(1-$G$13)^($B$22-B90)</f>
        <v>2.8003761208561594E-2</v>
      </c>
      <c r="K90" s="15">
        <f t="shared" si="27"/>
        <v>5.5949474058748236E-3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22</v>
      </c>
      <c r="C93" t="s">
        <v>24</v>
      </c>
      <c r="D93" s="15">
        <f>BINOMDIST(B93,$B$22,$G$12,0)</f>
        <v>5.5949474058748158E-3</v>
      </c>
      <c r="G93" s="16"/>
      <c r="K93" s="16"/>
      <c r="M93" s="15">
        <f>D93</f>
        <v>5.5949474058748158E-3</v>
      </c>
      <c r="N93" s="19"/>
      <c r="O93">
        <f>B93</f>
        <v>22</v>
      </c>
      <c r="P93" t="str">
        <f>C93</f>
        <v>A-art.</v>
      </c>
      <c r="Q93" s="12">
        <f>D93</f>
        <v>5.5949474058748158E-3</v>
      </c>
      <c r="R93" s="16"/>
      <c r="S93" s="9">
        <v>0</v>
      </c>
      <c r="T93" s="9">
        <f>$D$12*$E$16</f>
        <v>28.2</v>
      </c>
      <c r="U93" s="17">
        <f>B93/(B93+1)</f>
        <v>0.95652173913043481</v>
      </c>
      <c r="V93" s="37">
        <f>B93*($E$17*2)</f>
        <v>57.2</v>
      </c>
      <c r="W93" s="38">
        <f>ROUNDDOWN((U93*$D$12)*$E$19,0)</f>
        <v>1</v>
      </c>
      <c r="X93" s="37">
        <f>W93*$E$18</f>
        <v>7.5</v>
      </c>
      <c r="Y93" s="18">
        <f>S93+(T93*U93)+V93+X93</f>
        <v>91.673913043478265</v>
      </c>
      <c r="Z93" s="18"/>
      <c r="AA93" s="25">
        <f>Y93*Q93</f>
        <v>0.51291072196900211</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168.21975770527328</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90"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2881"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2881" r:id="rId5"/>
      </mc:Fallback>
    </mc:AlternateContent>
    <mc:AlternateContent xmlns:mc="http://schemas.openxmlformats.org/markup-compatibility/2006">
      <mc:Choice Requires="x14">
        <oleObject progId="Equation.3" shapeId="122882"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2882" r:id="rId7"/>
      </mc:Fallback>
    </mc:AlternateContent>
    <mc:AlternateContent xmlns:mc="http://schemas.openxmlformats.org/markup-compatibility/2006">
      <mc:Choice Requires="x14">
        <oleObject progId="Equation.3" shapeId="122883"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2883" r:id="rId9"/>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170.57233240876056</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23</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7.8973022305360434E-29</v>
      </c>
      <c r="O32">
        <f t="shared" si="1"/>
        <v>23</v>
      </c>
      <c r="P32" t="str">
        <f t="shared" si="1"/>
        <v>C-art.</v>
      </c>
      <c r="Q32" s="12">
        <f t="shared" si="1"/>
        <v>7.8973022305360434E-29</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2.3369170273786893E-26</v>
      </c>
    </row>
    <row r="33" spans="2:27" hidden="1" x14ac:dyDescent="0.2">
      <c r="B33" s="1">
        <v>22</v>
      </c>
      <c r="C33" t="s">
        <v>23</v>
      </c>
      <c r="D33" s="15">
        <f t="shared" si="0"/>
        <v>2.845661237069788E-26</v>
      </c>
      <c r="O33">
        <f t="shared" si="1"/>
        <v>22</v>
      </c>
      <c r="P33" t="str">
        <f t="shared" si="1"/>
        <v>C-art.</v>
      </c>
      <c r="Q33" s="12">
        <f t="shared" si="1"/>
        <v>2.845661237069788E-26</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8.3412764527399289E-24</v>
      </c>
    </row>
    <row r="34" spans="2:27" hidden="1" x14ac:dyDescent="0.2">
      <c r="B34" s="1">
        <v>21</v>
      </c>
      <c r="C34" t="s">
        <v>23</v>
      </c>
      <c r="D34" s="15">
        <f t="shared" si="0"/>
        <v>4.9040228652170407E-24</v>
      </c>
      <c r="O34">
        <f t="shared" si="1"/>
        <v>21</v>
      </c>
      <c r="P34" t="str">
        <f t="shared" si="1"/>
        <v>C-art.</v>
      </c>
      <c r="Q34" s="12">
        <f t="shared" si="1"/>
        <v>4.9040228652170407E-24</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1.4237091690141828E-21</v>
      </c>
    </row>
    <row r="35" spans="2:27" hidden="1" x14ac:dyDescent="0.2">
      <c r="B35" s="1">
        <v>20</v>
      </c>
      <c r="C35" t="s">
        <v>23</v>
      </c>
      <c r="D35" s="15">
        <f t="shared" si="0"/>
        <v>5.3780784088546457E-22</v>
      </c>
      <c r="O35">
        <f t="shared" si="1"/>
        <v>20</v>
      </c>
      <c r="P35" t="str">
        <f t="shared" si="1"/>
        <v>C-art.</v>
      </c>
      <c r="Q35" s="12">
        <f t="shared" si="1"/>
        <v>5.3780784088546457E-22</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1.5461258348335927E-19</v>
      </c>
    </row>
    <row r="36" spans="2:27" hidden="1" x14ac:dyDescent="0.2">
      <c r="B36" s="1">
        <v>19</v>
      </c>
      <c r="C36" t="s">
        <v>23</v>
      </c>
      <c r="D36" s="15">
        <f t="shared" si="0"/>
        <v>4.2128280869361368E-20</v>
      </c>
      <c r="O36">
        <f t="shared" si="1"/>
        <v>19</v>
      </c>
      <c r="P36" t="str">
        <f t="shared" si="1"/>
        <v>C-art.</v>
      </c>
      <c r="Q36" s="12">
        <f t="shared" si="1"/>
        <v>4.2128280869361368E-20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1.1991225353531541E-17</v>
      </c>
    </row>
    <row r="37" spans="2:27" hidden="1" x14ac:dyDescent="0.2">
      <c r="B37" s="1">
        <v>18</v>
      </c>
      <c r="C37" t="s">
        <v>23</v>
      </c>
      <c r="D37" s="15">
        <f t="shared" si="0"/>
        <v>2.5080369877559779E-18</v>
      </c>
      <c r="O37">
        <f t="shared" si="1"/>
        <v>18</v>
      </c>
      <c r="P37" t="str">
        <f t="shared" si="1"/>
        <v>C-art.</v>
      </c>
      <c r="Q37" s="12">
        <f t="shared" si="1"/>
        <v>2.5080369877559779E-18</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7.0666186163118981E-16</v>
      </c>
    </row>
    <row r="38" spans="2:27" hidden="1" x14ac:dyDescent="0.2">
      <c r="B38" s="1">
        <v>17</v>
      </c>
      <c r="C38" t="s">
        <v>23</v>
      </c>
      <c r="D38" s="15">
        <f t="shared" si="0"/>
        <v>1.1787773842453075E-16</v>
      </c>
      <c r="O38">
        <f t="shared" si="1"/>
        <v>17</v>
      </c>
      <c r="P38" t="str">
        <f t="shared" si="1"/>
        <v>C-art.</v>
      </c>
      <c r="Q38" s="12">
        <f t="shared" si="1"/>
        <v>1.1787773842453075E-16</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3.2870338334945316E-14</v>
      </c>
    </row>
    <row r="39" spans="2:27" hidden="1" x14ac:dyDescent="0.2">
      <c r="B39" s="1">
        <v>16</v>
      </c>
      <c r="C39" t="s">
        <v>23</v>
      </c>
      <c r="D39" s="15">
        <f t="shared" si="0"/>
        <v>4.4849672857714347E-15</v>
      </c>
      <c r="O39">
        <f t="shared" si="1"/>
        <v>16</v>
      </c>
      <c r="P39" t="str">
        <f t="shared" si="1"/>
        <v>C-art.</v>
      </c>
      <c r="Q39" s="12">
        <f t="shared" si="1"/>
        <v>4.4849672857714347E-15</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1.2374341327369441E-12</v>
      </c>
    </row>
    <row r="40" spans="2:27" hidden="1" x14ac:dyDescent="0.2">
      <c r="B40" s="1">
        <v>15</v>
      </c>
      <c r="C40" t="s">
        <v>23</v>
      </c>
      <c r="D40" s="15">
        <f t="shared" si="0"/>
        <v>1.4052897495417208E-13</v>
      </c>
      <c r="O40">
        <f t="shared" si="1"/>
        <v>15</v>
      </c>
      <c r="P40" t="str">
        <f t="shared" si="1"/>
        <v>C-art.</v>
      </c>
      <c r="Q40" s="12">
        <f t="shared" si="1"/>
        <v>1.4052897495417208E-13</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3.8353167844492645E-11</v>
      </c>
    </row>
    <row r="41" spans="2:27" hidden="1" x14ac:dyDescent="0.2">
      <c r="B41" s="1">
        <v>14</v>
      </c>
      <c r="C41" t="s">
        <v>23</v>
      </c>
      <c r="D41" s="15">
        <f t="shared" si="0"/>
        <v>3.6693676793589417E-12</v>
      </c>
      <c r="O41">
        <f t="shared" si="1"/>
        <v>14</v>
      </c>
      <c r="P41" t="str">
        <f t="shared" si="1"/>
        <v>C-art.</v>
      </c>
      <c r="Q41" s="12">
        <f t="shared" si="1"/>
        <v>3.6693676793589417E-12</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9.9029384179563048E-10</v>
      </c>
    </row>
    <row r="42" spans="2:27" hidden="1" x14ac:dyDescent="0.2">
      <c r="B42" s="1">
        <v>13</v>
      </c>
      <c r="C42" t="s">
        <v>23</v>
      </c>
      <c r="D42" s="15">
        <f t="shared" si="0"/>
        <v>8.0481464433939254E-11</v>
      </c>
      <c r="O42">
        <f t="shared" si="1"/>
        <v>13</v>
      </c>
      <c r="P42" t="str">
        <f t="shared" si="1"/>
        <v>C-art.</v>
      </c>
      <c r="Q42" s="12">
        <f t="shared" si="1"/>
        <v>8.0481464433939254E-11</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2.1470845081686317E-8</v>
      </c>
    </row>
    <row r="43" spans="2:27" hidden="1" x14ac:dyDescent="0.2">
      <c r="B43" s="1">
        <v>12</v>
      </c>
      <c r="C43" t="s">
        <v>23</v>
      </c>
      <c r="D43" s="15">
        <f t="shared" si="0"/>
        <v>1.490126508155658E-9</v>
      </c>
      <c r="O43">
        <f t="shared" si="1"/>
        <v>12</v>
      </c>
      <c r="P43" t="str">
        <f t="shared" si="1"/>
        <v>C-art.</v>
      </c>
      <c r="Q43" s="12">
        <f t="shared" si="1"/>
        <v>1.490126508155658E-9</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3.9279964005215165E-7</v>
      </c>
    </row>
    <row r="44" spans="2:27" hidden="1" x14ac:dyDescent="0.2">
      <c r="B44" s="1">
        <v>11</v>
      </c>
      <c r="C44" t="s">
        <v>23</v>
      </c>
      <c r="D44" s="15">
        <f t="shared" si="0"/>
        <v>2.3345315294438671E-8</v>
      </c>
      <c r="O44">
        <f t="shared" si="1"/>
        <v>11</v>
      </c>
      <c r="P44" t="str">
        <f t="shared" si="1"/>
        <v>C-art.</v>
      </c>
      <c r="Q44" s="12">
        <f t="shared" si="1"/>
        <v>2.3345315294438671E-8</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6.0774081128835708E-6</v>
      </c>
    </row>
    <row r="45" spans="2:27" hidden="1" x14ac:dyDescent="0.2">
      <c r="B45" s="1">
        <v>10</v>
      </c>
      <c r="C45" t="s">
        <v>23</v>
      </c>
      <c r="D45" s="15">
        <f t="shared" si="0"/>
        <v>3.0947507710832823E-7</v>
      </c>
      <c r="G45" s="16"/>
      <c r="O45">
        <f t="shared" ref="O45:Q54" si="10">B45</f>
        <v>10</v>
      </c>
      <c r="P45" t="str">
        <f t="shared" si="10"/>
        <v>C-art.</v>
      </c>
      <c r="Q45" s="12">
        <f t="shared" si="10"/>
        <v>3.0947507710832823E-7</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7.9513150220463587E-5</v>
      </c>
    </row>
    <row r="46" spans="2:27" hidden="1" x14ac:dyDescent="0.2">
      <c r="B46" s="1">
        <v>9</v>
      </c>
      <c r="C46" t="s">
        <v>23</v>
      </c>
      <c r="D46" s="15">
        <f t="shared" si="0"/>
        <v>3.4631734819265236E-6</v>
      </c>
      <c r="O46">
        <f t="shared" si="10"/>
        <v>9</v>
      </c>
      <c r="P46" t="str">
        <f t="shared" si="10"/>
        <v>C-art.</v>
      </c>
      <c r="Q46" s="12">
        <f t="shared" si="10"/>
        <v>3.4631734819265236E-6</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8.7747119146268707E-4</v>
      </c>
    </row>
    <row r="47" spans="2:27" hidden="1" x14ac:dyDescent="0.2">
      <c r="B47" s="1">
        <v>8</v>
      </c>
      <c r="C47" t="s">
        <v>23</v>
      </c>
      <c r="D47" s="15">
        <f t="shared" si="0"/>
        <v>3.2553830730109368E-5</v>
      </c>
      <c r="O47">
        <f t="shared" si="10"/>
        <v>8</v>
      </c>
      <c r="P47" t="str">
        <f t="shared" si="10"/>
        <v>C-art.</v>
      </c>
      <c r="Q47" s="12">
        <f t="shared" si="10"/>
        <v>3.2553830730109368E-5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8.1255084920813653E-3</v>
      </c>
    </row>
    <row r="48" spans="2:27" hidden="1" x14ac:dyDescent="0.2">
      <c r="B48" s="1">
        <v>7</v>
      </c>
      <c r="C48" t="s">
        <v>23</v>
      </c>
      <c r="D48" s="15">
        <f t="shared" si="0"/>
        <v>2.5500500738585656E-4</v>
      </c>
      <c r="O48">
        <f t="shared" si="10"/>
        <v>7</v>
      </c>
      <c r="P48" t="str">
        <f t="shared" si="10"/>
        <v>C-art.</v>
      </c>
      <c r="Q48" s="12">
        <f t="shared" si="10"/>
        <v>2.5500500738585656E-4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6.2613929513523223E-2</v>
      </c>
    </row>
    <row r="49" spans="2:28" hidden="1" x14ac:dyDescent="0.2">
      <c r="B49" s="1">
        <v>6</v>
      </c>
      <c r="C49" t="s">
        <v>23</v>
      </c>
      <c r="D49" s="15">
        <f t="shared" si="0"/>
        <v>1.6450323025479754E-3</v>
      </c>
      <c r="O49">
        <f t="shared" si="10"/>
        <v>6</v>
      </c>
      <c r="P49" t="str">
        <f t="shared" si="10"/>
        <v>C-art.</v>
      </c>
      <c r="Q49" s="12">
        <f t="shared" si="10"/>
        <v>1.6450323025479754E-3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0.39655148685221492</v>
      </c>
    </row>
    <row r="50" spans="2:28" hidden="1" x14ac:dyDescent="0.2">
      <c r="B50" s="1">
        <v>5</v>
      </c>
      <c r="C50" t="s">
        <v>23</v>
      </c>
      <c r="D50" s="15">
        <f t="shared" si="0"/>
        <v>8.5907242466394355E-3</v>
      </c>
      <c r="O50">
        <f t="shared" si="10"/>
        <v>5</v>
      </c>
      <c r="P50" t="str">
        <f t="shared" si="10"/>
        <v>C-art.</v>
      </c>
      <c r="Q50" s="12">
        <f t="shared" si="10"/>
        <v>8.5907242466394355E-3</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2.0270100217420635</v>
      </c>
    </row>
    <row r="51" spans="2:28" hidden="1" x14ac:dyDescent="0.2">
      <c r="B51" s="1">
        <v>4</v>
      </c>
      <c r="C51" t="s">
        <v>23</v>
      </c>
      <c r="D51" s="15">
        <f t="shared" si="0"/>
        <v>3.5417898209829206E-2</v>
      </c>
      <c r="O51">
        <f t="shared" si="10"/>
        <v>4</v>
      </c>
      <c r="P51" t="str">
        <f t="shared" si="10"/>
        <v>C-art.</v>
      </c>
      <c r="Q51" s="12">
        <f t="shared" si="10"/>
        <v>3.5417898209829206E-2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8.1405913961399854</v>
      </c>
    </row>
    <row r="52" spans="2:28" hidden="1" x14ac:dyDescent="0.2">
      <c r="B52" s="1">
        <v>3</v>
      </c>
      <c r="C52" t="s">
        <v>23</v>
      </c>
      <c r="D52" s="15">
        <f t="shared" si="0"/>
        <v>0.1109760810574649</v>
      </c>
      <c r="O52">
        <f t="shared" si="10"/>
        <v>3</v>
      </c>
      <c r="P52" t="str">
        <f t="shared" si="10"/>
        <v>C-art.</v>
      </c>
      <c r="Q52" s="12">
        <f t="shared" si="10"/>
        <v>0.1109760810574649</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23.802149865205074</v>
      </c>
    </row>
    <row r="53" spans="2:28" hidden="1" x14ac:dyDescent="0.2">
      <c r="B53" s="1">
        <v>2</v>
      </c>
      <c r="C53" t="s">
        <v>23</v>
      </c>
      <c r="D53" s="15">
        <f t="shared" si="0"/>
        <v>0.24837503855718332</v>
      </c>
      <c r="O53">
        <f t="shared" si="10"/>
        <v>2</v>
      </c>
      <c r="P53" t="str">
        <f t="shared" si="10"/>
        <v>C-art.</v>
      </c>
      <c r="Q53" s="12">
        <f t="shared" si="10"/>
        <v>0.24837503855718332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50.446626164554303</v>
      </c>
    </row>
    <row r="54" spans="2:28" hidden="1" x14ac:dyDescent="0.2">
      <c r="B54" s="1">
        <v>1</v>
      </c>
      <c r="C54" t="s">
        <v>23</v>
      </c>
      <c r="D54" s="15">
        <f t="shared" si="0"/>
        <v>0.35374626703598827</v>
      </c>
      <c r="O54">
        <f t="shared" si="10"/>
        <v>1</v>
      </c>
      <c r="P54" t="str">
        <f t="shared" si="10"/>
        <v>C-art.</v>
      </c>
      <c r="Q54" s="12">
        <f t="shared" si="10"/>
        <v>0.35374626703598827</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62.068320014134493</v>
      </c>
    </row>
    <row r="55" spans="2:28" hidden="1" x14ac:dyDescent="0.2">
      <c r="D55" s="15"/>
      <c r="K55" s="4"/>
      <c r="M55" s="15">
        <f>SUM(D25:D54)</f>
        <v>0.75904239781606586</v>
      </c>
      <c r="N55" s="19"/>
      <c r="AA55" s="25"/>
      <c r="AB55" s="7"/>
    </row>
    <row r="56" spans="2:28" hidden="1" x14ac:dyDescent="0.2">
      <c r="B56" s="6">
        <v>0</v>
      </c>
      <c r="C56" s="20" t="s">
        <v>23</v>
      </c>
      <c r="D56" s="15">
        <f>BINOMDIST(B56,$B$22,$G$14,0)</f>
        <v>0.24095760218393408</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3.1193745172539478</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2.6514683396658554</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2.2537480887159766</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1.9156858754085804</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1.628332994097293</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1.3840830449826991</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1.1764705882352942</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1.1222741464018845E-19</v>
      </c>
      <c r="G66" s="15">
        <f t="shared" si="13"/>
        <v>1</v>
      </c>
      <c r="I66" s="23">
        <f t="shared" si="14"/>
        <v>1</v>
      </c>
      <c r="K66" s="15">
        <f t="shared" si="21"/>
        <v>1.1222741464018845E-19</v>
      </c>
      <c r="O66">
        <f t="shared" si="15"/>
        <v>23</v>
      </c>
      <c r="P66" t="str">
        <f t="shared" si="15"/>
        <v>B-art.</v>
      </c>
      <c r="Q66" s="12">
        <f t="shared" si="22"/>
        <v>1.1222741464018845E-19</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1.8264824686999604E-17</v>
      </c>
    </row>
    <row r="67" spans="2:27" hidden="1" x14ac:dyDescent="0.2">
      <c r="B67" s="1">
        <v>22</v>
      </c>
      <c r="C67" t="s">
        <v>25</v>
      </c>
      <c r="D67" s="15">
        <f t="shared" si="12"/>
        <v>1.4626973041437803E-17</v>
      </c>
      <c r="G67" s="15">
        <f t="shared" si="13"/>
        <v>0.79</v>
      </c>
      <c r="I67" s="23">
        <f t="shared" si="14"/>
        <v>0.85</v>
      </c>
      <c r="K67" s="15">
        <f>G67*D67/I67</f>
        <v>1.3594480826748077E-17</v>
      </c>
      <c r="O67">
        <f t="shared" si="15"/>
        <v>22</v>
      </c>
      <c r="P67" t="str">
        <f t="shared" si="15"/>
        <v>B-art.</v>
      </c>
      <c r="Q67" s="12">
        <f t="shared" si="22"/>
        <v>1.3594480826748077E-17</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2.1757907456771922E-15</v>
      </c>
    </row>
    <row r="68" spans="2:27" hidden="1" x14ac:dyDescent="0.2">
      <c r="B68" s="1">
        <v>21</v>
      </c>
      <c r="C68" t="s">
        <v>25</v>
      </c>
      <c r="D68" s="15">
        <f t="shared" si="12"/>
        <v>9.1174798624962849E-16</v>
      </c>
      <c r="G68" s="15">
        <f t="shared" si="13"/>
        <v>0.6241000000000001</v>
      </c>
      <c r="I68" s="23">
        <f t="shared" si="14"/>
        <v>0.72249999999999992</v>
      </c>
      <c r="K68" s="15">
        <f t="shared" si="21"/>
        <v>7.8757358922961012E-16</v>
      </c>
      <c r="O68">
        <f t="shared" si="15"/>
        <v>21</v>
      </c>
      <c r="P68" t="str">
        <f t="shared" si="15"/>
        <v>B-art.</v>
      </c>
      <c r="Q68" s="12">
        <f t="shared" si="22"/>
        <v>7.8757358922961012E-16</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1.2391826048136727E-13</v>
      </c>
    </row>
    <row r="69" spans="2:27" hidden="1" x14ac:dyDescent="0.2">
      <c r="B69" s="1">
        <v>20</v>
      </c>
      <c r="C69" t="s">
        <v>25</v>
      </c>
      <c r="D69" s="15">
        <f t="shared" si="12"/>
        <v>3.6166003454568392E-14</v>
      </c>
      <c r="G69" s="15">
        <f t="shared" si="13"/>
        <v>0.49303900000000006</v>
      </c>
      <c r="I69" s="23">
        <f t="shared" si="14"/>
        <v>0.61412499999999992</v>
      </c>
      <c r="K69" s="15">
        <f t="shared" si="21"/>
        <v>2.903521298959813E-14</v>
      </c>
      <c r="O69">
        <f t="shared" si="15"/>
        <v>20</v>
      </c>
      <c r="P69" t="str">
        <f t="shared" si="15"/>
        <v>B-art.</v>
      </c>
      <c r="Q69" s="12">
        <f t="shared" si="22"/>
        <v>2.903521298959813E-14</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4.489535242786861E-12</v>
      </c>
    </row>
    <row r="70" spans="2:27" hidden="1" x14ac:dyDescent="0.2">
      <c r="B70" s="1">
        <v>19</v>
      </c>
      <c r="C70" t="s">
        <v>25</v>
      </c>
      <c r="D70" s="15">
        <f t="shared" si="12"/>
        <v>1.0247034312127725E-12</v>
      </c>
      <c r="G70" s="15">
        <f t="shared" si="13"/>
        <v>0.38950081000000009</v>
      </c>
      <c r="I70" s="23">
        <f t="shared" si="14"/>
        <v>0.52200624999999989</v>
      </c>
      <c r="K70" s="15">
        <f t="shared" si="21"/>
        <v>7.6459394205941855E-13</v>
      </c>
      <c r="O70">
        <f t="shared" si="15"/>
        <v>19</v>
      </c>
      <c r="P70" t="str">
        <f t="shared" si="15"/>
        <v>B-art.</v>
      </c>
      <c r="Q70" s="12">
        <f t="shared" si="22"/>
        <v>7.6459394205941855E-13</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1.1613723223517332E-10</v>
      </c>
    </row>
    <row r="71" spans="2:27" hidden="1" x14ac:dyDescent="0.2">
      <c r="B71" s="1">
        <v>18</v>
      </c>
      <c r="C71" t="s">
        <v>25</v>
      </c>
      <c r="D71" s="15">
        <f t="shared" si="12"/>
        <v>2.2065280552114983E-11</v>
      </c>
      <c r="G71" s="15">
        <f t="shared" si="13"/>
        <v>0.30770563990000011</v>
      </c>
      <c r="I71" s="23">
        <f t="shared" si="14"/>
        <v>0.44370531249999989</v>
      </c>
      <c r="K71" s="15">
        <f t="shared" si="21"/>
        <v>1.5302073427082462E-11</v>
      </c>
      <c r="O71">
        <f t="shared" si="15"/>
        <v>18</v>
      </c>
      <c r="P71" t="str">
        <f t="shared" si="15"/>
        <v>B-art.</v>
      </c>
      <c r="Q71" s="12">
        <f t="shared" si="22"/>
        <v>1.5302073427082462E-11</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2.2823123053722056E-9</v>
      </c>
    </row>
    <row r="72" spans="2:27" hidden="1" x14ac:dyDescent="0.2">
      <c r="B72" s="1">
        <v>17</v>
      </c>
      <c r="C72" t="s">
        <v>25</v>
      </c>
      <c r="D72" s="15">
        <f t="shared" si="12"/>
        <v>3.7510976938595604E-10</v>
      </c>
      <c r="G72" s="15">
        <f t="shared" si="13"/>
        <v>0.24308745552100008</v>
      </c>
      <c r="I72" s="23">
        <f t="shared" si="14"/>
        <v>0.37714951562499988</v>
      </c>
      <c r="K72" s="15">
        <f t="shared" si="21"/>
        <v>2.417727601479038E-10</v>
      </c>
      <c r="O72">
        <f t="shared" si="15"/>
        <v>17</v>
      </c>
      <c r="P72" t="str">
        <f t="shared" si="15"/>
        <v>B-art.</v>
      </c>
      <c r="Q72" s="12">
        <f t="shared" si="22"/>
        <v>2.417727601479038E-10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3.53933829944518E-8</v>
      </c>
    </row>
    <row r="73" spans="2:27" hidden="1" x14ac:dyDescent="0.2">
      <c r="B73" s="1">
        <v>16</v>
      </c>
      <c r="C73" t="s">
        <v>25</v>
      </c>
      <c r="D73" s="15">
        <f t="shared" si="12"/>
        <v>5.162224921549581E-9</v>
      </c>
      <c r="G73" s="15">
        <f t="shared" si="13"/>
        <v>0.19203908986159007</v>
      </c>
      <c r="I73" s="23">
        <f t="shared" si="14"/>
        <v>0.32057708828124987</v>
      </c>
      <c r="K73" s="15">
        <f t="shared" si="21"/>
        <v>3.0923887321774717E-9</v>
      </c>
      <c r="O73">
        <f t="shared" si="15"/>
        <v>16</v>
      </c>
      <c r="P73" t="str">
        <f t="shared" si="15"/>
        <v>B-art.</v>
      </c>
      <c r="Q73" s="12">
        <f t="shared" si="22"/>
        <v>3.0923887321774717E-9</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4.4410704108898365E-7</v>
      </c>
    </row>
    <row r="74" spans="2:27" hidden="1" x14ac:dyDescent="0.2">
      <c r="B74" s="1">
        <v>15</v>
      </c>
      <c r="C74" t="s">
        <v>25</v>
      </c>
      <c r="D74" s="15">
        <f t="shared" si="12"/>
        <v>5.8505215777561819E-8</v>
      </c>
      <c r="G74" s="15">
        <f t="shared" si="13"/>
        <v>0.15171088099065616</v>
      </c>
      <c r="I74" s="23">
        <f t="shared" si="14"/>
        <v>0.2724905250390624</v>
      </c>
      <c r="K74" s="15">
        <f t="shared" si="21"/>
        <v>3.2573161312269315E-8</v>
      </c>
      <c r="O74">
        <f t="shared" si="15"/>
        <v>15</v>
      </c>
      <c r="P74" t="str">
        <f t="shared" si="15"/>
        <v>B-art.</v>
      </c>
      <c r="Q74" s="12">
        <f t="shared" si="22"/>
        <v>3.2573161312269315E-8</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4.5867082772839228E-6</v>
      </c>
    </row>
    <row r="75" spans="2:27" hidden="1" x14ac:dyDescent="0.2">
      <c r="B75" s="1">
        <v>14</v>
      </c>
      <c r="C75" t="s">
        <v>25</v>
      </c>
      <c r="D75" s="15">
        <f t="shared" si="12"/>
        <v>5.5254926012141886E-7</v>
      </c>
      <c r="G75" s="15">
        <f t="shared" si="13"/>
        <v>0.11985159598261838</v>
      </c>
      <c r="I75" s="23">
        <f t="shared" si="14"/>
        <v>0.23161694628320303</v>
      </c>
      <c r="K75" s="15">
        <f t="shared" si="21"/>
        <v>2.8591997151880933E-7</v>
      </c>
      <c r="O75">
        <f t="shared" si="15"/>
        <v>14</v>
      </c>
      <c r="P75" t="str">
        <f t="shared" si="15"/>
        <v>B-art.</v>
      </c>
      <c r="Q75" s="12">
        <f t="shared" si="22"/>
        <v>2.8591997151880933E-7</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3.945276257668008E-5</v>
      </c>
    </row>
    <row r="76" spans="2:27" hidden="1" x14ac:dyDescent="0.2">
      <c r="B76" s="1">
        <v>13</v>
      </c>
      <c r="C76" t="s">
        <v>25</v>
      </c>
      <c r="D76" s="15">
        <f t="shared" si="12"/>
        <v>4.3835574636299208E-6</v>
      </c>
      <c r="G76" s="15">
        <f t="shared" si="13"/>
        <v>9.4682760826268531E-2</v>
      </c>
      <c r="I76" s="23">
        <f t="shared" si="14"/>
        <v>0.19687440434072256</v>
      </c>
      <c r="K76" s="15">
        <f t="shared" si="21"/>
        <v>2.1081832566653535E-6</v>
      </c>
      <c r="O76">
        <f t="shared" si="15"/>
        <v>13</v>
      </c>
      <c r="P76" t="str">
        <f t="shared" si="15"/>
        <v>B-art.</v>
      </c>
      <c r="Q76" s="12">
        <f t="shared" si="22"/>
        <v>2.1081832566653535E-6</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2.8486976840208923E-4</v>
      </c>
    </row>
    <row r="77" spans="2:27" hidden="1" x14ac:dyDescent="0.2">
      <c r="B77" s="1">
        <v>12</v>
      </c>
      <c r="C77" t="s">
        <v>25</v>
      </c>
      <c r="D77" s="15">
        <f t="shared" si="12"/>
        <v>2.935655149885494E-5</v>
      </c>
      <c r="G77" s="15">
        <f t="shared" si="13"/>
        <v>7.4799381052752134E-2</v>
      </c>
      <c r="I77" s="23">
        <f t="shared" si="14"/>
        <v>0.16734324368961417</v>
      </c>
      <c r="K77" s="15">
        <f t="shared" si="21"/>
        <v>1.3121843664214057E-5</v>
      </c>
      <c r="O77">
        <f t="shared" si="15"/>
        <v>12</v>
      </c>
      <c r="P77" t="str">
        <f t="shared" si="15"/>
        <v>B-art.</v>
      </c>
      <c r="Q77" s="12">
        <f t="shared" si="22"/>
        <v>1.3121843664214057E-5</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1.7350509190895472E-3</v>
      </c>
    </row>
    <row r="78" spans="2:27" hidden="1" x14ac:dyDescent="0.2">
      <c r="B78" s="1">
        <v>11</v>
      </c>
      <c r="C78" t="s">
        <v>25</v>
      </c>
      <c r="D78" s="15">
        <f t="shared" si="12"/>
        <v>1.6635379182684462E-4</v>
      </c>
      <c r="G78" s="15">
        <f t="shared" si="13"/>
        <v>5.909151103167419E-2</v>
      </c>
      <c r="I78" s="23">
        <f t="shared" si="14"/>
        <v>0.14224175713617204</v>
      </c>
      <c r="K78" s="15">
        <f t="shared" si="21"/>
        <v>6.9108376631527347E-5</v>
      </c>
      <c r="O78">
        <f t="shared" si="15"/>
        <v>11</v>
      </c>
      <c r="P78" t="str">
        <f t="shared" si="15"/>
        <v>B-art.</v>
      </c>
      <c r="Q78" s="12">
        <f t="shared" si="22"/>
        <v>6.9108376631527347E-5</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8.934100569668417E-3</v>
      </c>
    </row>
    <row r="79" spans="2:27" hidden="1" x14ac:dyDescent="0.2">
      <c r="B79" s="1">
        <v>10</v>
      </c>
      <c r="C79" t="s">
        <v>25</v>
      </c>
      <c r="D79" s="15">
        <f t="shared" si="12"/>
        <v>7.9764510440050998E-4</v>
      </c>
      <c r="G79" s="15">
        <f t="shared" si="13"/>
        <v>4.668229371502261E-2</v>
      </c>
      <c r="I79" s="23">
        <f t="shared" si="14"/>
        <v>0.12090549356574623</v>
      </c>
      <c r="K79" s="15">
        <f>G79*D79/I79</f>
        <v>3.0797527842460086E-4</v>
      </c>
      <c r="O79">
        <f t="shared" ref="O79:P88" si="26">B79</f>
        <v>10</v>
      </c>
      <c r="P79" t="str">
        <f t="shared" si="26"/>
        <v>B-art.</v>
      </c>
      <c r="Q79" s="12">
        <f>K79</f>
        <v>3.0797527842460086E-4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3.8886078563993461E-2</v>
      </c>
    </row>
    <row r="80" spans="2:27" hidden="1" x14ac:dyDescent="0.2">
      <c r="B80" s="1">
        <v>9</v>
      </c>
      <c r="C80" t="s">
        <v>25</v>
      </c>
      <c r="D80" s="15">
        <f t="shared" si="12"/>
        <v>3.2285635178115981E-3</v>
      </c>
      <c r="G80" s="15">
        <f t="shared" si="13"/>
        <v>3.6879012034867861E-2</v>
      </c>
      <c r="I80" s="23">
        <f t="shared" si="14"/>
        <v>0.10276966953088429</v>
      </c>
      <c r="K80" s="15">
        <f t="shared" ref="K80:K90" si="27">G80*D80/I80</f>
        <v>1.1585736664544545E-3</v>
      </c>
      <c r="O80">
        <f t="shared" si="26"/>
        <v>9</v>
      </c>
      <c r="P80" t="str">
        <f t="shared" si="26"/>
        <v>B-art.</v>
      </c>
      <c r="Q80" s="12">
        <f t="shared" ref="Q80:Q88" si="28">K80</f>
        <v>1.1585736664544545E-3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0.14269920134986228</v>
      </c>
    </row>
    <row r="81" spans="2:28" hidden="1" x14ac:dyDescent="0.2">
      <c r="B81" s="1">
        <v>8</v>
      </c>
      <c r="C81" t="s">
        <v>25</v>
      </c>
      <c r="D81" s="15">
        <f t="shared" si="12"/>
        <v>1.0977115960559438E-2</v>
      </c>
      <c r="G81" s="15">
        <f t="shared" si="13"/>
        <v>2.9134419507545611E-2</v>
      </c>
      <c r="I81" s="23">
        <f t="shared" si="14"/>
        <v>8.7354219101251629E-2</v>
      </c>
      <c r="K81" s="15">
        <f t="shared" si="27"/>
        <v>3.6610927859960789E-3</v>
      </c>
      <c r="O81">
        <f t="shared" si="26"/>
        <v>8</v>
      </c>
      <c r="P81" t="str">
        <f t="shared" si="26"/>
        <v>B-art.</v>
      </c>
      <c r="Q81" s="12">
        <f t="shared" si="28"/>
        <v>3.6610927859960789E-3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0.43919282636983625</v>
      </c>
    </row>
    <row r="82" spans="2:28" hidden="1" x14ac:dyDescent="0.2">
      <c r="B82" s="1">
        <v>7</v>
      </c>
      <c r="C82" t="s">
        <v>25</v>
      </c>
      <c r="D82" s="15">
        <f t="shared" si="12"/>
        <v>3.1101828554918384E-2</v>
      </c>
      <c r="G82" s="15">
        <f t="shared" si="13"/>
        <v>2.3016191410961034E-2</v>
      </c>
      <c r="I82" s="23">
        <f t="shared" si="14"/>
        <v>7.4251086236063898E-2</v>
      </c>
      <c r="K82" s="15">
        <f t="shared" si="27"/>
        <v>9.6408776697896655E-3</v>
      </c>
      <c r="O82">
        <f t="shared" si="26"/>
        <v>7</v>
      </c>
      <c r="P82" t="str">
        <f t="shared" si="26"/>
        <v>B-art.</v>
      </c>
      <c r="Q82" s="12">
        <f t="shared" si="28"/>
        <v>9.6408776697896655E-3</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1.1241745406858239</v>
      </c>
    </row>
    <row r="83" spans="2:28" hidden="1" x14ac:dyDescent="0.2">
      <c r="B83" s="1">
        <v>6</v>
      </c>
      <c r="C83" t="s">
        <v>25</v>
      </c>
      <c r="D83" s="15">
        <f t="shared" si="12"/>
        <v>7.2570933294809487E-2</v>
      </c>
      <c r="G83" s="15">
        <f t="shared" si="13"/>
        <v>1.8182791214659218E-2</v>
      </c>
      <c r="I83" s="23">
        <f t="shared" si="14"/>
        <v>6.3113423300654309E-2</v>
      </c>
      <c r="K83" s="15">
        <f t="shared" si="27"/>
        <v>2.0907471966249723E-2</v>
      </c>
      <c r="O83">
        <f t="shared" si="26"/>
        <v>6</v>
      </c>
      <c r="P83" t="str">
        <f t="shared" si="26"/>
        <v>B-art.</v>
      </c>
      <c r="Q83" s="12">
        <f t="shared" si="28"/>
        <v>2.0907471966249723E-2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2.3632014241623005</v>
      </c>
    </row>
    <row r="84" spans="2:28" hidden="1" x14ac:dyDescent="0.2">
      <c r="B84" s="1">
        <v>5</v>
      </c>
      <c r="C84" t="s">
        <v>25</v>
      </c>
      <c r="D84" s="15">
        <f t="shared" si="12"/>
        <v>0.13707842955686253</v>
      </c>
      <c r="G84" s="15">
        <f t="shared" si="13"/>
        <v>1.4364405059580788E-2</v>
      </c>
      <c r="I84" s="23">
        <f t="shared" si="14"/>
        <v>5.3646409805556163E-2</v>
      </c>
      <c r="K84" s="15">
        <f t="shared" si="27"/>
        <v>3.6704228562971793E-2</v>
      </c>
      <c r="O84">
        <f t="shared" si="26"/>
        <v>5</v>
      </c>
      <c r="P84" t="str">
        <f t="shared" si="26"/>
        <v>B-art.</v>
      </c>
      <c r="Q84" s="12">
        <f t="shared" si="28"/>
        <v>3.6704228562971793E-2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4.0056548105056544</v>
      </c>
    </row>
    <row r="85" spans="2:28" hidden="1" x14ac:dyDescent="0.2">
      <c r="B85" s="1">
        <v>4</v>
      </c>
      <c r="C85" t="s">
        <v>25</v>
      </c>
      <c r="D85" s="15">
        <f t="shared" si="12"/>
        <v>0.20441520197075988</v>
      </c>
      <c r="G85" s="15">
        <f t="shared" si="13"/>
        <v>1.1347879997068818E-2</v>
      </c>
      <c r="I85" s="23">
        <f t="shared" si="14"/>
        <v>4.5599448334722736E-2</v>
      </c>
      <c r="K85" s="15">
        <f t="shared" si="27"/>
        <v>5.0870772920610006E-2</v>
      </c>
      <c r="O85">
        <f t="shared" si="26"/>
        <v>4</v>
      </c>
      <c r="P85" t="str">
        <f t="shared" si="26"/>
        <v>B-art.</v>
      </c>
      <c r="Q85" s="12">
        <f t="shared" si="28"/>
        <v>5.0870772920610006E-2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5.3269838571545982</v>
      </c>
    </row>
    <row r="86" spans="2:28" hidden="1" x14ac:dyDescent="0.2">
      <c r="B86" s="1">
        <v>3</v>
      </c>
      <c r="C86" t="s">
        <v>25</v>
      </c>
      <c r="D86" s="15">
        <f t="shared" si="12"/>
        <v>0.23167056223352789</v>
      </c>
      <c r="G86" s="15">
        <f t="shared" si="13"/>
        <v>8.9648251976843698E-3</v>
      </c>
      <c r="I86" s="23">
        <f t="shared" si="14"/>
        <v>3.8759531084514326E-2</v>
      </c>
      <c r="K86" s="15">
        <f t="shared" si="27"/>
        <v>5.3583880809709238E-2</v>
      </c>
      <c r="O86">
        <f t="shared" si="26"/>
        <v>3</v>
      </c>
      <c r="P86" t="str">
        <f t="shared" si="26"/>
        <v>B-art.</v>
      </c>
      <c r="Q86" s="12">
        <f t="shared" si="28"/>
        <v>5.3583880809709238E-2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4.9238228076041821</v>
      </c>
    </row>
    <row r="87" spans="2:28" hidden="1" x14ac:dyDescent="0.2">
      <c r="B87" s="1">
        <v>2</v>
      </c>
      <c r="C87" t="s">
        <v>25</v>
      </c>
      <c r="D87" s="15">
        <f t="shared" si="12"/>
        <v>0.18754283609380831</v>
      </c>
      <c r="G87" s="15">
        <f t="shared" si="13"/>
        <v>7.0822119061706495E-3</v>
      </c>
      <c r="I87" s="23">
        <f t="shared" si="14"/>
        <v>3.2945601421837174E-2</v>
      </c>
      <c r="K87" s="15">
        <f t="shared" si="27"/>
        <v>4.0315491275876469E-2</v>
      </c>
      <c r="O87">
        <f t="shared" si="26"/>
        <v>2</v>
      </c>
      <c r="P87" t="str">
        <f t="shared" si="26"/>
        <v>B-art.</v>
      </c>
      <c r="Q87" s="12">
        <f t="shared" si="28"/>
        <v>4.0315491275876469E-2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3.4166035006596114</v>
      </c>
    </row>
    <row r="88" spans="2:28" hidden="1" x14ac:dyDescent="0.2">
      <c r="B88" s="1">
        <v>1</v>
      </c>
      <c r="C88" t="s">
        <v>25</v>
      </c>
      <c r="D88" s="15">
        <f t="shared" si="12"/>
        <v>9.6612976169537623E-2</v>
      </c>
      <c r="G88" s="15">
        <f t="shared" si="13"/>
        <v>5.5949474058748158E-3</v>
      </c>
      <c r="I88" s="23">
        <f t="shared" si="14"/>
        <v>2.8003761208561594E-2</v>
      </c>
      <c r="K88" s="15">
        <f t="shared" si="27"/>
        <v>1.9302568550268143E-2</v>
      </c>
      <c r="N88" s="19"/>
      <c r="O88">
        <f t="shared" si="26"/>
        <v>1</v>
      </c>
      <c r="P88" t="str">
        <f t="shared" si="26"/>
        <v>B-art.</v>
      </c>
      <c r="Q88" s="12">
        <f t="shared" si="28"/>
        <v>1.9302568550268143E-2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1.4102456582825906</v>
      </c>
    </row>
    <row r="89" spans="2:28" hidden="1" x14ac:dyDescent="0.2">
      <c r="D89" s="15"/>
      <c r="G89" s="15"/>
      <c r="I89" s="4"/>
      <c r="K89" s="15"/>
      <c r="M89" s="15">
        <f>SUM(K59:K88)</f>
        <v>0.23653759373329342</v>
      </c>
      <c r="N89" s="19"/>
      <c r="AA89" s="25"/>
      <c r="AB89" s="7"/>
    </row>
    <row r="90" spans="2:28" hidden="1" x14ac:dyDescent="0.2">
      <c r="B90" s="6">
        <v>0</v>
      </c>
      <c r="C90" s="20" t="s">
        <v>25</v>
      </c>
      <c r="D90" s="15">
        <f>IF(B90&lt;=$B$22,BINOMDIST(B90,$B$22,$G$13,0),0)</f>
        <v>2.3803197027277397E-2</v>
      </c>
      <c r="G90" s="15">
        <f>IF(B90&lt;=$B$22,BINOMDIST($B$22-B90,$B$22-B90,$G$12,0),0)</f>
        <v>4.4200084506411021E-3</v>
      </c>
      <c r="I90" s="23">
        <f>(1-$G$13)^($B$22-B90)</f>
        <v>2.3803197027277352E-2</v>
      </c>
      <c r="K90" s="15">
        <f t="shared" si="27"/>
        <v>4.4200084506411108E-3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23</v>
      </c>
      <c r="C93" t="s">
        <v>24</v>
      </c>
      <c r="D93" s="15">
        <f>BINOMDIST(B93,$B$22,$G$12,0)</f>
        <v>4.4200084506411021E-3</v>
      </c>
      <c r="G93" s="16"/>
      <c r="K93" s="16"/>
      <c r="M93" s="15">
        <f>D93</f>
        <v>4.4200084506411021E-3</v>
      </c>
      <c r="N93" s="19"/>
      <c r="O93">
        <f>B93</f>
        <v>23</v>
      </c>
      <c r="P93" t="str">
        <f>C93</f>
        <v>A-art.</v>
      </c>
      <c r="Q93" s="12">
        <f>D93</f>
        <v>4.4200084506411021E-3</v>
      </c>
      <c r="R93" s="16"/>
      <c r="S93" s="9">
        <v>0</v>
      </c>
      <c r="T93" s="9">
        <f>$D$12*$E$16</f>
        <v>28.2</v>
      </c>
      <c r="U93" s="17">
        <f>B93/(B93+1)</f>
        <v>0.95833333333333337</v>
      </c>
      <c r="V93" s="37">
        <f>B93*($E$17*2)</f>
        <v>59.800000000000004</v>
      </c>
      <c r="W93" s="38">
        <f>ROUNDDOWN((U93*$D$12)*$E$19,0)</f>
        <v>1</v>
      </c>
      <c r="X93" s="37">
        <f>W93*$E$18</f>
        <v>7.5</v>
      </c>
      <c r="Y93" s="18">
        <f>S93+(T93*U93)+V93+X93</f>
        <v>94.325000000000003</v>
      </c>
      <c r="Z93" s="18"/>
      <c r="AA93" s="25">
        <f>Y93*Q93</f>
        <v>0.41691729710672198</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170.57233240876056</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C4"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3905"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3905" r:id="rId5"/>
      </mc:Fallback>
    </mc:AlternateContent>
    <mc:AlternateContent xmlns:mc="http://schemas.openxmlformats.org/markup-compatibility/2006">
      <mc:Choice Requires="x14">
        <oleObject progId="Equation.3" shapeId="123906"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3906" r:id="rId7"/>
      </mc:Fallback>
    </mc:AlternateContent>
    <mc:AlternateContent xmlns:mc="http://schemas.openxmlformats.org/markup-compatibility/2006">
      <mc:Choice Requires="x14">
        <oleObject progId="Equation.3" shapeId="123907"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3907" r:id="rId9"/>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172.81556510207503</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24</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4.7383813383215791E-30</v>
      </c>
      <c r="O31">
        <f t="shared" si="1"/>
        <v>24</v>
      </c>
      <c r="P31" t="str">
        <f t="shared" si="1"/>
        <v>C-art.</v>
      </c>
      <c r="Q31" s="12">
        <f t="shared" si="1"/>
        <v>4.7383813383215791E-30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1.4153014358856666E-27</v>
      </c>
    </row>
    <row r="32" spans="2:27" hidden="1" x14ac:dyDescent="0.2">
      <c r="B32" s="1">
        <v>23</v>
      </c>
      <c r="C32" t="s">
        <v>23</v>
      </c>
      <c r="D32" s="15">
        <f t="shared" si="0"/>
        <v>1.7816313832089242E-27</v>
      </c>
      <c r="O32">
        <f t="shared" si="1"/>
        <v>23</v>
      </c>
      <c r="P32" t="str">
        <f t="shared" si="1"/>
        <v>C-art.</v>
      </c>
      <c r="Q32" s="12">
        <f t="shared" si="1"/>
        <v>1.7816313832089242E-27</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5.2720848137663017E-25</v>
      </c>
    </row>
    <row r="33" spans="2:27" hidden="1" x14ac:dyDescent="0.2">
      <c r="B33" s="1">
        <v>22</v>
      </c>
      <c r="C33" t="s">
        <v>23</v>
      </c>
      <c r="D33" s="15">
        <f t="shared" si="0"/>
        <v>3.2099058754147472E-25</v>
      </c>
      <c r="O33">
        <f t="shared" si="1"/>
        <v>22</v>
      </c>
      <c r="P33" t="str">
        <f t="shared" si="1"/>
        <v>C-art.</v>
      </c>
      <c r="Q33" s="12">
        <f t="shared" si="1"/>
        <v>3.2099058754147472E-25</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9.4089598386907178E-23</v>
      </c>
    </row>
    <row r="34" spans="2:27" hidden="1" x14ac:dyDescent="0.2">
      <c r="B34" s="1">
        <v>21</v>
      </c>
      <c r="C34" t="s">
        <v>23</v>
      </c>
      <c r="D34" s="15">
        <f t="shared" si="0"/>
        <v>3.6878251946431703E-23</v>
      </c>
      <c r="O34">
        <f t="shared" si="1"/>
        <v>21</v>
      </c>
      <c r="P34" t="str">
        <f t="shared" si="1"/>
        <v>C-art.</v>
      </c>
      <c r="Q34" s="12">
        <f t="shared" si="1"/>
        <v>3.6878251946431703E-23</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1.0706292950986526E-20</v>
      </c>
    </row>
    <row r="35" spans="2:27" hidden="1" x14ac:dyDescent="0.2">
      <c r="B35" s="1">
        <v>20</v>
      </c>
      <c r="C35" t="s">
        <v>23</v>
      </c>
      <c r="D35" s="15">
        <f t="shared" si="0"/>
        <v>3.0332362225939811E-21</v>
      </c>
      <c r="O35">
        <f t="shared" si="1"/>
        <v>20</v>
      </c>
      <c r="P35" t="str">
        <f t="shared" si="1"/>
        <v>C-art.</v>
      </c>
      <c r="Q35" s="12">
        <f t="shared" si="1"/>
        <v>3.0332362225939811E-21</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8.7201497084613499E-19</v>
      </c>
    </row>
    <row r="36" spans="2:27" hidden="1" x14ac:dyDescent="0.2">
      <c r="B36" s="1">
        <v>19</v>
      </c>
      <c r="C36" t="s">
        <v>23</v>
      </c>
      <c r="D36" s="15">
        <f t="shared" si="0"/>
        <v>1.9008280328255691E-19</v>
      </c>
      <c r="O36">
        <f t="shared" si="1"/>
        <v>19</v>
      </c>
      <c r="P36" t="str">
        <f t="shared" si="1"/>
        <v>C-art.</v>
      </c>
      <c r="Q36" s="12">
        <f t="shared" si="1"/>
        <v>1.9008280328255691E-19</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5.4104408795133865E-17</v>
      </c>
    </row>
    <row r="37" spans="2:27" hidden="1" x14ac:dyDescent="0.2">
      <c r="B37" s="1">
        <v>18</v>
      </c>
      <c r="C37" t="s">
        <v>23</v>
      </c>
      <c r="D37" s="15">
        <f t="shared" si="0"/>
        <v>9.4302190739624176E-18</v>
      </c>
      <c r="O37">
        <f t="shared" si="1"/>
        <v>18</v>
      </c>
      <c r="P37" t="str">
        <f t="shared" si="1"/>
        <v>C-art.</v>
      </c>
      <c r="Q37" s="12">
        <f t="shared" si="1"/>
        <v>9.4302190739624176E-18</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2.6570485997332572E-15</v>
      </c>
    </row>
    <row r="38" spans="2:27" hidden="1" x14ac:dyDescent="0.2">
      <c r="B38" s="1">
        <v>17</v>
      </c>
      <c r="C38" t="s">
        <v>23</v>
      </c>
      <c r="D38" s="15">
        <f t="shared" si="0"/>
        <v>3.7990311126534399E-16</v>
      </c>
      <c r="O38">
        <f t="shared" si="1"/>
        <v>17</v>
      </c>
      <c r="P38" t="str">
        <f t="shared" si="1"/>
        <v>C-art.</v>
      </c>
      <c r="Q38" s="12">
        <f t="shared" si="1"/>
        <v>3.7990311126534399E-16</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1.0593640469090924E-13</v>
      </c>
    </row>
    <row r="39" spans="2:27" hidden="1" x14ac:dyDescent="0.2">
      <c r="B39" s="1">
        <v>16</v>
      </c>
      <c r="C39" t="s">
        <v>23</v>
      </c>
      <c r="D39" s="15">
        <f t="shared" si="0"/>
        <v>1.2647607745875559E-14</v>
      </c>
      <c r="O39">
        <f t="shared" si="1"/>
        <v>16</v>
      </c>
      <c r="P39" t="str">
        <f t="shared" si="1"/>
        <v>C-art.</v>
      </c>
      <c r="Q39" s="12">
        <f t="shared" si="1"/>
        <v>1.2647607745875559E-14</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3.4895642543182139E-12</v>
      </c>
    </row>
    <row r="40" spans="2:27" hidden="1" x14ac:dyDescent="0.2">
      <c r="B40" s="1">
        <v>15</v>
      </c>
      <c r="C40" t="s">
        <v>23</v>
      </c>
      <c r="D40" s="15">
        <f t="shared" si="0"/>
        <v>3.5225929721845843E-13</v>
      </c>
      <c r="O40">
        <f t="shared" si="1"/>
        <v>15</v>
      </c>
      <c r="P40" t="str">
        <f t="shared" si="1"/>
        <v>C-art.</v>
      </c>
      <c r="Q40" s="12">
        <f t="shared" si="1"/>
        <v>3.5225929721845843E-13</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9.6138607396861684E-11</v>
      </c>
    </row>
    <row r="41" spans="2:27" hidden="1" x14ac:dyDescent="0.2">
      <c r="B41" s="1">
        <v>14</v>
      </c>
      <c r="C41" t="s">
        <v>23</v>
      </c>
      <c r="D41" s="15">
        <f t="shared" si="0"/>
        <v>8.2780934846337605E-12</v>
      </c>
      <c r="O41">
        <f t="shared" si="1"/>
        <v>14</v>
      </c>
      <c r="P41" t="str">
        <f t="shared" si="1"/>
        <v>C-art.</v>
      </c>
      <c r="Q41" s="12">
        <f t="shared" si="1"/>
        <v>8.2780934846337605E-12</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2.2341029070909393E-9</v>
      </c>
    </row>
    <row r="42" spans="2:27" hidden="1" x14ac:dyDescent="0.2">
      <c r="B42" s="1">
        <v>13</v>
      </c>
      <c r="C42" t="s">
        <v>23</v>
      </c>
      <c r="D42" s="15">
        <f t="shared" si="0"/>
        <v>1.6506016705724309E-10</v>
      </c>
      <c r="O42">
        <f t="shared" si="1"/>
        <v>13</v>
      </c>
      <c r="P42" t="str">
        <f t="shared" si="1"/>
        <v>C-art.</v>
      </c>
      <c r="Q42" s="12">
        <f t="shared" si="1"/>
        <v>1.6506016705724309E-10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4.4034751367531315E-8</v>
      </c>
    </row>
    <row r="43" spans="2:27" hidden="1" x14ac:dyDescent="0.2">
      <c r="B43" s="1">
        <v>12</v>
      </c>
      <c r="C43" t="s">
        <v>23</v>
      </c>
      <c r="D43" s="15">
        <f t="shared" si="0"/>
        <v>2.8014378353326484E-9</v>
      </c>
      <c r="O43">
        <f t="shared" si="1"/>
        <v>12</v>
      </c>
      <c r="P43" t="str">
        <f t="shared" si="1"/>
        <v>C-art.</v>
      </c>
      <c r="Q43" s="12">
        <f t="shared" si="1"/>
        <v>2.8014378353326484E-9</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7.3846332329804807E-7</v>
      </c>
    </row>
    <row r="44" spans="2:27" hidden="1" x14ac:dyDescent="0.2">
      <c r="B44" s="1">
        <v>11</v>
      </c>
      <c r="C44" t="s">
        <v>23</v>
      </c>
      <c r="D44" s="15">
        <f t="shared" si="0"/>
        <v>4.0513101003272038E-8</v>
      </c>
      <c r="O44">
        <f t="shared" si="1"/>
        <v>11</v>
      </c>
      <c r="P44" t="str">
        <f t="shared" si="1"/>
        <v>C-art.</v>
      </c>
      <c r="Q44" s="12">
        <f t="shared" si="1"/>
        <v>4.0513101003272038E-8</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1.0546640540511798E-5</v>
      </c>
    </row>
    <row r="45" spans="2:27" hidden="1" x14ac:dyDescent="0.2">
      <c r="B45" s="1">
        <v>10</v>
      </c>
      <c r="C45" t="s">
        <v>23</v>
      </c>
      <c r="D45" s="15">
        <f t="shared" si="0"/>
        <v>4.986969813974189E-7</v>
      </c>
      <c r="G45" s="16"/>
      <c r="O45">
        <f t="shared" ref="O45:Q54" si="10">B45</f>
        <v>10</v>
      </c>
      <c r="P45" t="str">
        <f t="shared" si="10"/>
        <v>C-art.</v>
      </c>
      <c r="Q45" s="12">
        <f t="shared" si="10"/>
        <v>4.986969813974189E-7</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1.2812976206954667E-4</v>
      </c>
    </row>
    <row r="46" spans="2:27" hidden="1" x14ac:dyDescent="0.2">
      <c r="B46" s="1">
        <v>9</v>
      </c>
      <c r="C46" t="s">
        <v>23</v>
      </c>
      <c r="D46" s="15">
        <f t="shared" si="0"/>
        <v>5.2086129168174904E-6</v>
      </c>
      <c r="O46">
        <f t="shared" si="10"/>
        <v>9</v>
      </c>
      <c r="P46" t="str">
        <f t="shared" si="10"/>
        <v>C-art.</v>
      </c>
      <c r="Q46" s="12">
        <f t="shared" si="10"/>
        <v>5.2086129168174904E-6</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1.319716671959881E-3</v>
      </c>
    </row>
    <row r="47" spans="2:27" hidden="1" x14ac:dyDescent="0.2">
      <c r="B47" s="1">
        <v>8</v>
      </c>
      <c r="C47" t="s">
        <v>23</v>
      </c>
      <c r="D47" s="15">
        <f t="shared" si="0"/>
        <v>4.5900901329454206E-5</v>
      </c>
      <c r="O47">
        <f t="shared" si="10"/>
        <v>8</v>
      </c>
      <c r="P47" t="str">
        <f t="shared" si="10"/>
        <v>C-art.</v>
      </c>
      <c r="Q47" s="12">
        <f t="shared" si="10"/>
        <v>4.5900901329454206E-5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1.1456966973834724E-2</v>
      </c>
    </row>
    <row r="48" spans="2:27" hidden="1" x14ac:dyDescent="0.2">
      <c r="B48" s="1">
        <v>7</v>
      </c>
      <c r="C48" t="s">
        <v>23</v>
      </c>
      <c r="D48" s="15">
        <f t="shared" si="0"/>
        <v>3.3840664509558391E-4</v>
      </c>
      <c r="O48">
        <f t="shared" si="10"/>
        <v>7</v>
      </c>
      <c r="P48" t="str">
        <f t="shared" si="10"/>
        <v>C-art.</v>
      </c>
      <c r="Q48" s="12">
        <f t="shared" si="10"/>
        <v>3.3840664509558391E-4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8.3092367636769665E-2</v>
      </c>
    </row>
    <row r="49" spans="2:28" hidden="1" x14ac:dyDescent="0.2">
      <c r="B49" s="1">
        <v>6</v>
      </c>
      <c r="C49" t="s">
        <v>23</v>
      </c>
      <c r="D49" s="15">
        <f t="shared" si="0"/>
        <v>2.0617738191934637E-3</v>
      </c>
      <c r="O49">
        <f t="shared" si="10"/>
        <v>6</v>
      </c>
      <c r="P49" t="str">
        <f t="shared" si="10"/>
        <v>C-art.</v>
      </c>
      <c r="Q49" s="12">
        <f t="shared" si="10"/>
        <v>2.0617738191934637E-3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0.49701119685477629</v>
      </c>
    </row>
    <row r="50" spans="2:28" hidden="1" x14ac:dyDescent="0.2">
      <c r="B50" s="1">
        <v>5</v>
      </c>
      <c r="C50" t="s">
        <v>23</v>
      </c>
      <c r="D50" s="15">
        <f t="shared" si="0"/>
        <v>1.0200354684430816E-2</v>
      </c>
      <c r="O50">
        <f t="shared" si="10"/>
        <v>5</v>
      </c>
      <c r="P50" t="str">
        <f t="shared" si="10"/>
        <v>C-art.</v>
      </c>
      <c r="Q50" s="12">
        <f t="shared" si="10"/>
        <v>1.0200354684430816E-2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2.4068076889737324</v>
      </c>
    </row>
    <row r="51" spans="2:28" hidden="1" x14ac:dyDescent="0.2">
      <c r="B51" s="1">
        <v>4</v>
      </c>
      <c r="C51" t="s">
        <v>23</v>
      </c>
      <c r="D51" s="15">
        <f t="shared" si="0"/>
        <v>3.9951389180687386E-2</v>
      </c>
      <c r="O51">
        <f t="shared" si="10"/>
        <v>4</v>
      </c>
      <c r="P51" t="str">
        <f t="shared" si="10"/>
        <v>C-art.</v>
      </c>
      <c r="Q51" s="12">
        <f t="shared" si="10"/>
        <v>3.9951389180687386E-2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9.1825870948459123</v>
      </c>
    </row>
    <row r="52" spans="2:28" hidden="1" x14ac:dyDescent="0.2">
      <c r="B52" s="1">
        <v>3</v>
      </c>
      <c r="C52" t="s">
        <v>23</v>
      </c>
      <c r="D52" s="15">
        <f t="shared" si="0"/>
        <v>0.11922001850744798</v>
      </c>
      <c r="O52">
        <f t="shared" si="10"/>
        <v>3</v>
      </c>
      <c r="P52" t="str">
        <f t="shared" si="10"/>
        <v>C-art.</v>
      </c>
      <c r="Q52" s="12">
        <f t="shared" si="10"/>
        <v>0.11922001850744798</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25.570309569477445</v>
      </c>
    </row>
    <row r="53" spans="2:28" hidden="1" x14ac:dyDescent="0.2">
      <c r="B53" s="1">
        <v>2</v>
      </c>
      <c r="C53" t="s">
        <v>23</v>
      </c>
      <c r="D53" s="15">
        <f t="shared" si="0"/>
        <v>0.25469731226591164</v>
      </c>
      <c r="O53">
        <f t="shared" si="10"/>
        <v>2</v>
      </c>
      <c r="P53" t="str">
        <f t="shared" si="10"/>
        <v>C-art.</v>
      </c>
      <c r="Q53" s="12">
        <f t="shared" si="10"/>
        <v>0.25469731226591164</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51.730722103288414</v>
      </c>
    </row>
    <row r="54" spans="2:28" hidden="1" x14ac:dyDescent="0.2">
      <c r="B54" s="1">
        <v>1</v>
      </c>
      <c r="C54" t="s">
        <v>23</v>
      </c>
      <c r="D54" s="15">
        <f t="shared" si="0"/>
        <v>0.3469789471448651</v>
      </c>
      <c r="O54">
        <f t="shared" si="10"/>
        <v>1</v>
      </c>
      <c r="P54" t="str">
        <f t="shared" si="10"/>
        <v>C-art.</v>
      </c>
      <c r="Q54" s="12">
        <f t="shared" si="10"/>
        <v>0.3469789471448651</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60.880926066038022</v>
      </c>
    </row>
    <row r="55" spans="2:28" hidden="1" x14ac:dyDescent="0.2">
      <c r="D55" s="15"/>
      <c r="K55" s="4"/>
      <c r="M55" s="15">
        <f>SUM(D25:D54)</f>
        <v>0.77349985394710208</v>
      </c>
      <c r="N55" s="19"/>
      <c r="AA55" s="25"/>
      <c r="AB55" s="7"/>
    </row>
    <row r="56" spans="2:28" hidden="1" x14ac:dyDescent="0.2">
      <c r="B56" s="6">
        <v>0</v>
      </c>
      <c r="C56" s="20" t="s">
        <v>23</v>
      </c>
      <c r="D56" s="15">
        <f>BINOMDIST(B56,$B$22,$G$14,0)</f>
        <v>0.22650014605289803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2.6514683396658554</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2.2537480887159766</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1.9156858754085804</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1.628332994097293</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1.3840830449826991</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1.1764705882352942</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1.6834112196028235E-20</v>
      </c>
      <c r="G65" s="15">
        <f t="shared" si="13"/>
        <v>1</v>
      </c>
      <c r="I65" s="23">
        <f t="shared" si="14"/>
        <v>1</v>
      </c>
      <c r="K65" s="15">
        <f t="shared" si="21"/>
        <v>1.6834112196028235E-20</v>
      </c>
      <c r="O65">
        <f t="shared" si="15"/>
        <v>24</v>
      </c>
      <c r="P65" t="str">
        <f t="shared" si="15"/>
        <v>B-art.</v>
      </c>
      <c r="Q65" s="12">
        <f t="shared" si="22"/>
        <v>1.6834112196028235E-20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2.7850220544211544E-18</v>
      </c>
    </row>
    <row r="66" spans="2:27" hidden="1" x14ac:dyDescent="0.2">
      <c r="B66" s="1">
        <v>23</v>
      </c>
      <c r="C66" t="s">
        <v>25</v>
      </c>
      <c r="D66" s="15">
        <f t="shared" si="12"/>
        <v>2.2894392586598497E-18</v>
      </c>
      <c r="G66" s="15">
        <f t="shared" si="13"/>
        <v>0.79</v>
      </c>
      <c r="I66" s="23">
        <f t="shared" si="14"/>
        <v>0.85</v>
      </c>
      <c r="K66" s="15">
        <f t="shared" si="21"/>
        <v>2.1278317815779783E-18</v>
      </c>
      <c r="O66">
        <f t="shared" si="15"/>
        <v>23</v>
      </c>
      <c r="P66" t="str">
        <f t="shared" si="15"/>
        <v>B-art.</v>
      </c>
      <c r="Q66" s="12">
        <f t="shared" si="22"/>
        <v>2.1278317815779783E-18</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3.4630107606551332E-16</v>
      </c>
    </row>
    <row r="67" spans="2:27" hidden="1" x14ac:dyDescent="0.2">
      <c r="B67" s="1">
        <v>22</v>
      </c>
      <c r="C67" t="s">
        <v>25</v>
      </c>
      <c r="D67" s="15">
        <f t="shared" si="12"/>
        <v>1.4919512502266568E-16</v>
      </c>
      <c r="G67" s="15">
        <f t="shared" si="13"/>
        <v>0.6241000000000001</v>
      </c>
      <c r="I67" s="23">
        <f t="shared" si="14"/>
        <v>0.72249999999999992</v>
      </c>
      <c r="K67" s="15">
        <f>G67*D67/I67</f>
        <v>1.2887567823757186E-16</v>
      </c>
      <c r="O67">
        <f t="shared" si="15"/>
        <v>22</v>
      </c>
      <c r="P67" t="str">
        <f t="shared" si="15"/>
        <v>B-art.</v>
      </c>
      <c r="Q67" s="12">
        <f t="shared" si="22"/>
        <v>1.2887567823757186E-16</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2.0626496269019797E-14</v>
      </c>
    </row>
    <row r="68" spans="2:27" hidden="1" x14ac:dyDescent="0.2">
      <c r="B68" s="1">
        <v>21</v>
      </c>
      <c r="C68" t="s">
        <v>25</v>
      </c>
      <c r="D68" s="15">
        <f t="shared" si="12"/>
        <v>6.19988630649744E-15</v>
      </c>
      <c r="G68" s="15">
        <f t="shared" si="13"/>
        <v>0.49303900000000006</v>
      </c>
      <c r="I68" s="23">
        <f t="shared" si="14"/>
        <v>0.61412499999999992</v>
      </c>
      <c r="K68" s="15">
        <f t="shared" si="21"/>
        <v>4.9774650839311086E-15</v>
      </c>
      <c r="O68">
        <f t="shared" si="15"/>
        <v>21</v>
      </c>
      <c r="P68" t="str">
        <f t="shared" si="15"/>
        <v>B-art.</v>
      </c>
      <c r="Q68" s="12">
        <f t="shared" si="22"/>
        <v>4.9774650839311086E-15</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7.8316340624223692E-13</v>
      </c>
    </row>
    <row r="69" spans="2:27" hidden="1" x14ac:dyDescent="0.2">
      <c r="B69" s="1">
        <v>20</v>
      </c>
      <c r="C69" t="s">
        <v>25</v>
      </c>
      <c r="D69" s="15">
        <f t="shared" si="12"/>
        <v>1.8444661761829959E-13</v>
      </c>
      <c r="G69" s="15">
        <f t="shared" si="13"/>
        <v>0.38950081000000009</v>
      </c>
      <c r="I69" s="23">
        <f t="shared" si="14"/>
        <v>0.52200624999999989</v>
      </c>
      <c r="K69" s="15">
        <f t="shared" si="21"/>
        <v>1.3762690957069574E-13</v>
      </c>
      <c r="O69">
        <f t="shared" si="15"/>
        <v>20</v>
      </c>
      <c r="P69" t="str">
        <f t="shared" si="15"/>
        <v>B-art.</v>
      </c>
      <c r="Q69" s="12">
        <f t="shared" si="22"/>
        <v>1.3762690957069574E-13</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2.1280397050809814E-11</v>
      </c>
    </row>
    <row r="70" spans="2:27" hidden="1" x14ac:dyDescent="0.2">
      <c r="B70" s="1">
        <v>19</v>
      </c>
      <c r="C70" t="s">
        <v>25</v>
      </c>
      <c r="D70" s="15">
        <f t="shared" si="12"/>
        <v>4.1807899993481187E-12</v>
      </c>
      <c r="G70" s="15">
        <f t="shared" si="13"/>
        <v>0.30770563990000011</v>
      </c>
      <c r="I70" s="23">
        <f t="shared" si="14"/>
        <v>0.44370531249999989</v>
      </c>
      <c r="K70" s="15">
        <f t="shared" si="21"/>
        <v>2.8993402282893202E-12</v>
      </c>
      <c r="O70">
        <f t="shared" si="15"/>
        <v>19</v>
      </c>
      <c r="P70" t="str">
        <f t="shared" si="15"/>
        <v>B-art.</v>
      </c>
      <c r="Q70" s="12">
        <f t="shared" si="22"/>
        <v>2.8993402282893202E-12</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4.4039238463577805E-10</v>
      </c>
    </row>
    <row r="71" spans="2:27" hidden="1" x14ac:dyDescent="0.2">
      <c r="B71" s="1">
        <v>18</v>
      </c>
      <c r="C71" t="s">
        <v>25</v>
      </c>
      <c r="D71" s="15">
        <f t="shared" si="12"/>
        <v>7.50219538771915E-11</v>
      </c>
      <c r="G71" s="15">
        <f t="shared" si="13"/>
        <v>0.24308745552100008</v>
      </c>
      <c r="I71" s="23">
        <f t="shared" si="14"/>
        <v>0.37714951562499988</v>
      </c>
      <c r="K71" s="15">
        <f t="shared" si="21"/>
        <v>4.8354552029580952E-11</v>
      </c>
      <c r="O71">
        <f t="shared" si="15"/>
        <v>18</v>
      </c>
      <c r="P71" t="str">
        <f t="shared" si="15"/>
        <v>B-art.</v>
      </c>
      <c r="Q71" s="12">
        <f t="shared" si="22"/>
        <v>4.8354552029580952E-11</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7.2121068849762251E-9</v>
      </c>
    </row>
    <row r="72" spans="2:27" hidden="1" x14ac:dyDescent="0.2">
      <c r="B72" s="1">
        <v>17</v>
      </c>
      <c r="C72" t="s">
        <v>25</v>
      </c>
      <c r="D72" s="15">
        <f t="shared" si="12"/>
        <v>1.0931770422105016E-9</v>
      </c>
      <c r="G72" s="15">
        <f t="shared" si="13"/>
        <v>0.19203908986159007</v>
      </c>
      <c r="I72" s="23">
        <f t="shared" si="14"/>
        <v>0.32057708828124987</v>
      </c>
      <c r="K72" s="15">
        <f t="shared" si="21"/>
        <v>6.548587903434659E-10</v>
      </c>
      <c r="O72">
        <f t="shared" si="15"/>
        <v>17</v>
      </c>
      <c r="P72" t="str">
        <f t="shared" si="15"/>
        <v>B-art.</v>
      </c>
      <c r="Q72" s="12">
        <f t="shared" si="22"/>
        <v>6.548587903434659E-10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9.586550593925813E-8</v>
      </c>
    </row>
    <row r="73" spans="2:27" hidden="1" x14ac:dyDescent="0.2">
      <c r="B73" s="1">
        <v>16</v>
      </c>
      <c r="C73" t="s">
        <v>25</v>
      </c>
      <c r="D73" s="15">
        <f t="shared" si="12"/>
        <v>1.3163673549951448E-8</v>
      </c>
      <c r="G73" s="15">
        <f t="shared" si="13"/>
        <v>0.15171088099065616</v>
      </c>
      <c r="I73" s="23">
        <f t="shared" si="14"/>
        <v>0.2724905250390624</v>
      </c>
      <c r="K73" s="15">
        <f t="shared" si="21"/>
        <v>7.3289612952606181E-9</v>
      </c>
      <c r="O73">
        <f t="shared" si="15"/>
        <v>16</v>
      </c>
      <c r="P73" t="str">
        <f t="shared" si="15"/>
        <v>B-art.</v>
      </c>
      <c r="Q73" s="12">
        <f t="shared" si="22"/>
        <v>7.3289612952606181E-9</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1.0525336873808927E-6</v>
      </c>
    </row>
    <row r="74" spans="2:27" hidden="1" x14ac:dyDescent="0.2">
      <c r="B74" s="1">
        <v>15</v>
      </c>
      <c r="C74" t="s">
        <v>25</v>
      </c>
      <c r="D74" s="15">
        <f t="shared" si="12"/>
        <v>1.326118224291402E-7</v>
      </c>
      <c r="G74" s="15">
        <f t="shared" si="13"/>
        <v>0.11985159598261838</v>
      </c>
      <c r="I74" s="23">
        <f t="shared" si="14"/>
        <v>0.23161694628320303</v>
      </c>
      <c r="K74" s="15">
        <f t="shared" si="21"/>
        <v>6.8620793164514067E-8</v>
      </c>
      <c r="O74">
        <f t="shared" si="15"/>
        <v>15</v>
      </c>
      <c r="P74" t="str">
        <f t="shared" si="15"/>
        <v>B-art.</v>
      </c>
      <c r="Q74" s="12">
        <f t="shared" si="22"/>
        <v>6.8620793164514067E-8</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9.6626654374781371E-6</v>
      </c>
    </row>
    <row r="75" spans="2:27" hidden="1" x14ac:dyDescent="0.2">
      <c r="B75" s="1">
        <v>14</v>
      </c>
      <c r="C75" t="s">
        <v>25</v>
      </c>
      <c r="D75" s="15">
        <f t="shared" si="12"/>
        <v>1.1272004906476961E-6</v>
      </c>
      <c r="G75" s="15">
        <f t="shared" si="13"/>
        <v>9.4682760826268531E-2</v>
      </c>
      <c r="I75" s="23">
        <f t="shared" si="14"/>
        <v>0.19687440434072256</v>
      </c>
      <c r="K75" s="15">
        <f t="shared" si="21"/>
        <v>5.4210426599966339E-7</v>
      </c>
      <c r="O75">
        <f t="shared" si="15"/>
        <v>14</v>
      </c>
      <c r="P75" t="str">
        <f t="shared" si="15"/>
        <v>B-art.</v>
      </c>
      <c r="Q75" s="12">
        <f t="shared" si="22"/>
        <v>5.4210426599966339E-7</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7.4802437845385551E-5</v>
      </c>
    </row>
    <row r="76" spans="2:27" hidden="1" x14ac:dyDescent="0.2">
      <c r="B76" s="1">
        <v>13</v>
      </c>
      <c r="C76" t="s">
        <v>25</v>
      </c>
      <c r="D76" s="15">
        <f t="shared" si="12"/>
        <v>8.1295065689136859E-6</v>
      </c>
      <c r="G76" s="15">
        <f t="shared" si="13"/>
        <v>7.4799381052752134E-2</v>
      </c>
      <c r="I76" s="23">
        <f t="shared" si="14"/>
        <v>0.16734324368961417</v>
      </c>
      <c r="K76" s="15">
        <f t="shared" si="21"/>
        <v>3.6337413223977432E-6</v>
      </c>
      <c r="O76">
        <f t="shared" si="15"/>
        <v>13</v>
      </c>
      <c r="P76" t="str">
        <f t="shared" si="15"/>
        <v>B-art.</v>
      </c>
      <c r="Q76" s="12">
        <f t="shared" si="22"/>
        <v>3.6337413223977432E-6</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4.9101189171851106E-4</v>
      </c>
    </row>
    <row r="77" spans="2:27" hidden="1" x14ac:dyDescent="0.2">
      <c r="B77" s="1">
        <v>12</v>
      </c>
      <c r="C77" t="s">
        <v>25</v>
      </c>
      <c r="D77" s="15">
        <f t="shared" si="12"/>
        <v>4.9906137548053479E-5</v>
      </c>
      <c r="G77" s="15">
        <f t="shared" si="13"/>
        <v>5.909151103167419E-2</v>
      </c>
      <c r="I77" s="23">
        <f t="shared" si="14"/>
        <v>0.14224175713617204</v>
      </c>
      <c r="K77" s="15">
        <f t="shared" si="21"/>
        <v>2.0732512989458242E-5</v>
      </c>
      <c r="O77">
        <f t="shared" si="15"/>
        <v>12</v>
      </c>
      <c r="P77" t="str">
        <f t="shared" si="15"/>
        <v>B-art.</v>
      </c>
      <c r="Q77" s="12">
        <f t="shared" si="22"/>
        <v>2.0732512989458242E-5</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2.7413804521614887E-3</v>
      </c>
    </row>
    <row r="78" spans="2:27" hidden="1" x14ac:dyDescent="0.2">
      <c r="B78" s="1">
        <v>11</v>
      </c>
      <c r="C78" t="s">
        <v>25</v>
      </c>
      <c r="D78" s="15">
        <f t="shared" si="12"/>
        <v>2.6104748871289511E-4</v>
      </c>
      <c r="G78" s="15">
        <f t="shared" si="13"/>
        <v>4.668229371502261E-2</v>
      </c>
      <c r="I78" s="23">
        <f t="shared" si="14"/>
        <v>0.12090549356574623</v>
      </c>
      <c r="K78" s="15">
        <f t="shared" si="21"/>
        <v>1.00791909302597E-4</v>
      </c>
      <c r="O78">
        <f t="shared" si="15"/>
        <v>11</v>
      </c>
      <c r="P78" t="str">
        <f t="shared" si="15"/>
        <v>B-art.</v>
      </c>
      <c r="Q78" s="12">
        <f t="shared" si="22"/>
        <v>1.00791909302597E-4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1.3030042061608731E-2</v>
      </c>
    </row>
    <row r="79" spans="2:27" hidden="1" x14ac:dyDescent="0.2">
      <c r="B79" s="1">
        <v>10</v>
      </c>
      <c r="C79" t="s">
        <v>25</v>
      </c>
      <c r="D79" s="15">
        <f t="shared" si="12"/>
        <v>1.1622828664121757E-3</v>
      </c>
      <c r="G79" s="15">
        <f t="shared" si="13"/>
        <v>3.6879012034867861E-2</v>
      </c>
      <c r="I79" s="23">
        <f t="shared" si="14"/>
        <v>0.10276966953088429</v>
      </c>
      <c r="K79" s="15">
        <f>G79*D79/I79</f>
        <v>4.1708651992360373E-4</v>
      </c>
      <c r="O79">
        <f t="shared" ref="O79:P88" si="26">B79</f>
        <v>10</v>
      </c>
      <c r="P79" t="str">
        <f t="shared" si="26"/>
        <v>B-art.</v>
      </c>
      <c r="Q79" s="12">
        <f>K79</f>
        <v>4.1708651992360373E-4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5.2662860683808467E-2</v>
      </c>
    </row>
    <row r="80" spans="2:27" hidden="1" x14ac:dyDescent="0.2">
      <c r="B80" s="1">
        <v>9</v>
      </c>
      <c r="C80" t="s">
        <v>25</v>
      </c>
      <c r="D80" s="15">
        <f t="shared" si="12"/>
        <v>4.3908463842237686E-3</v>
      </c>
      <c r="G80" s="15">
        <f t="shared" si="13"/>
        <v>2.9134419507545611E-2</v>
      </c>
      <c r="I80" s="23">
        <f t="shared" si="14"/>
        <v>8.7354219101251629E-2</v>
      </c>
      <c r="K80" s="15">
        <f t="shared" ref="K80:K90" si="27">G80*D80/I80</f>
        <v>1.4644371143984292E-3</v>
      </c>
      <c r="O80">
        <f t="shared" si="26"/>
        <v>9</v>
      </c>
      <c r="P80" t="str">
        <f t="shared" si="26"/>
        <v>B-art.</v>
      </c>
      <c r="Q80" s="12">
        <f t="shared" ref="Q80:Q88" si="28">K80</f>
        <v>1.4644371143984292E-3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0.18037179050622573</v>
      </c>
    </row>
    <row r="81" spans="2:28" hidden="1" x14ac:dyDescent="0.2">
      <c r="B81" s="1">
        <v>8</v>
      </c>
      <c r="C81" t="s">
        <v>25</v>
      </c>
      <c r="D81" s="15">
        <f t="shared" si="12"/>
        <v>1.3995822849713284E-2</v>
      </c>
      <c r="G81" s="15">
        <f t="shared" si="13"/>
        <v>2.3016191410961034E-2</v>
      </c>
      <c r="I81" s="23">
        <f t="shared" si="14"/>
        <v>7.4251086236063898E-2</v>
      </c>
      <c r="K81" s="15">
        <f t="shared" si="27"/>
        <v>4.3383949514053527E-3</v>
      </c>
      <c r="O81">
        <f t="shared" si="26"/>
        <v>8</v>
      </c>
      <c r="P81" t="str">
        <f t="shared" si="26"/>
        <v>B-art.</v>
      </c>
      <c r="Q81" s="12">
        <f t="shared" si="28"/>
        <v>4.3383949514053527E-3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0.52044349924825584</v>
      </c>
    </row>
    <row r="82" spans="2:28" hidden="1" x14ac:dyDescent="0.2">
      <c r="B82" s="1">
        <v>7</v>
      </c>
      <c r="C82" t="s">
        <v>25</v>
      </c>
      <c r="D82" s="15">
        <f t="shared" si="12"/>
        <v>3.732219426590206E-2</v>
      </c>
      <c r="G82" s="15">
        <f t="shared" si="13"/>
        <v>1.8182791214659218E-2</v>
      </c>
      <c r="I82" s="23">
        <f t="shared" si="14"/>
        <v>6.3113423300654309E-2</v>
      </c>
      <c r="K82" s="15">
        <f t="shared" si="27"/>
        <v>1.0752414154071297E-2</v>
      </c>
      <c r="O82">
        <f t="shared" si="26"/>
        <v>7</v>
      </c>
      <c r="P82" t="str">
        <f t="shared" si="26"/>
        <v>B-art.</v>
      </c>
      <c r="Q82" s="12">
        <f t="shared" si="28"/>
        <v>1.0752414154071297E-2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1.2537852524354838</v>
      </c>
    </row>
    <row r="83" spans="2:28" hidden="1" x14ac:dyDescent="0.2">
      <c r="B83" s="1">
        <v>6</v>
      </c>
      <c r="C83" t="s">
        <v>25</v>
      </c>
      <c r="D83" s="15">
        <f t="shared" si="12"/>
        <v>8.2247057734117529E-2</v>
      </c>
      <c r="G83" s="15">
        <f t="shared" si="13"/>
        <v>1.4364405059580788E-2</v>
      </c>
      <c r="I83" s="23">
        <f t="shared" si="14"/>
        <v>5.3646409805556163E-2</v>
      </c>
      <c r="K83" s="15">
        <f t="shared" si="27"/>
        <v>2.2022537137783082E-2</v>
      </c>
      <c r="O83">
        <f t="shared" si="26"/>
        <v>6</v>
      </c>
      <c r="P83" t="str">
        <f t="shared" si="26"/>
        <v>B-art.</v>
      </c>
      <c r="Q83" s="12">
        <f t="shared" si="28"/>
        <v>2.2022537137783082E-2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2.4892388334509614</v>
      </c>
    </row>
    <row r="84" spans="2:28" hidden="1" x14ac:dyDescent="0.2">
      <c r="B84" s="1">
        <v>5</v>
      </c>
      <c r="C84" t="s">
        <v>25</v>
      </c>
      <c r="D84" s="15">
        <f t="shared" si="12"/>
        <v>0.14717894541894716</v>
      </c>
      <c r="G84" s="15">
        <f t="shared" si="13"/>
        <v>1.1347879997068818E-2</v>
      </c>
      <c r="I84" s="23">
        <f t="shared" si="14"/>
        <v>4.5599448334722736E-2</v>
      </c>
      <c r="K84" s="15">
        <f t="shared" si="27"/>
        <v>3.6626956502839217E-2</v>
      </c>
      <c r="O84">
        <f t="shared" si="26"/>
        <v>5</v>
      </c>
      <c r="P84" t="str">
        <f t="shared" si="26"/>
        <v>B-art.</v>
      </c>
      <c r="Q84" s="12">
        <f t="shared" si="28"/>
        <v>3.6626956502839217E-2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3.9972218530098531</v>
      </c>
    </row>
    <row r="85" spans="2:28" hidden="1" x14ac:dyDescent="0.2">
      <c r="B85" s="1">
        <v>4</v>
      </c>
      <c r="C85" t="s">
        <v>25</v>
      </c>
      <c r="D85" s="15">
        <f t="shared" si="12"/>
        <v>0.20850350601017509</v>
      </c>
      <c r="G85" s="15">
        <f t="shared" si="13"/>
        <v>8.9648251976843698E-3</v>
      </c>
      <c r="I85" s="23">
        <f t="shared" si="14"/>
        <v>3.8759531084514326E-2</v>
      </c>
      <c r="K85" s="15">
        <f t="shared" si="27"/>
        <v>4.8225492728738308E-2</v>
      </c>
      <c r="O85">
        <f t="shared" si="26"/>
        <v>4</v>
      </c>
      <c r="P85" t="str">
        <f t="shared" si="26"/>
        <v>B-art.</v>
      </c>
      <c r="Q85" s="12">
        <f t="shared" si="28"/>
        <v>4.8225492728738308E-2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5.0499806965825611</v>
      </c>
    </row>
    <row r="86" spans="2:28" hidden="1" x14ac:dyDescent="0.2">
      <c r="B86" s="1">
        <v>3</v>
      </c>
      <c r="C86" t="s">
        <v>25</v>
      </c>
      <c r="D86" s="15">
        <f t="shared" si="12"/>
        <v>0.22505140331256993</v>
      </c>
      <c r="G86" s="15">
        <f t="shared" si="13"/>
        <v>7.0822119061706495E-3</v>
      </c>
      <c r="I86" s="23">
        <f t="shared" si="14"/>
        <v>3.2945601421837174E-2</v>
      </c>
      <c r="K86" s="15">
        <f t="shared" si="27"/>
        <v>4.8378589531051744E-2</v>
      </c>
      <c r="O86">
        <f t="shared" si="26"/>
        <v>3</v>
      </c>
      <c r="P86" t="str">
        <f t="shared" si="26"/>
        <v>B-art.</v>
      </c>
      <c r="Q86" s="12">
        <f t="shared" si="28"/>
        <v>4.8378589531051744E-2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4.4455085920083448</v>
      </c>
    </row>
    <row r="87" spans="2:28" hidden="1" x14ac:dyDescent="0.2">
      <c r="B87" s="1">
        <v>2</v>
      </c>
      <c r="C87" t="s">
        <v>25</v>
      </c>
      <c r="D87" s="15">
        <f t="shared" si="12"/>
        <v>0.17390335710516769</v>
      </c>
      <c r="G87" s="15">
        <f t="shared" si="13"/>
        <v>5.5949474058748158E-3</v>
      </c>
      <c r="I87" s="23">
        <f t="shared" si="14"/>
        <v>2.8003761208561594E-2</v>
      </c>
      <c r="K87" s="15">
        <f t="shared" si="27"/>
        <v>3.4744623390482642E-2</v>
      </c>
      <c r="O87">
        <f t="shared" si="26"/>
        <v>2</v>
      </c>
      <c r="P87" t="str">
        <f t="shared" si="26"/>
        <v>B-art.</v>
      </c>
      <c r="Q87" s="12">
        <f t="shared" si="28"/>
        <v>3.4744623390482642E-2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2.9444910169321026</v>
      </c>
    </row>
    <row r="88" spans="2:28" hidden="1" x14ac:dyDescent="0.2">
      <c r="B88" s="1">
        <v>1</v>
      </c>
      <c r="C88" t="s">
        <v>25</v>
      </c>
      <c r="D88" s="15">
        <f t="shared" si="12"/>
        <v>8.5691509298198604E-2</v>
      </c>
      <c r="G88" s="15">
        <f t="shared" si="13"/>
        <v>4.4200084506411021E-3</v>
      </c>
      <c r="I88" s="23">
        <f t="shared" si="14"/>
        <v>2.3803197027277352E-2</v>
      </c>
      <c r="K88" s="15">
        <f t="shared" si="27"/>
        <v>1.5912030422307991E-2</v>
      </c>
      <c r="N88" s="19"/>
      <c r="O88">
        <f t="shared" si="26"/>
        <v>1</v>
      </c>
      <c r="P88" t="str">
        <f t="shared" si="26"/>
        <v>B-art.</v>
      </c>
      <c r="Q88" s="12">
        <f t="shared" si="28"/>
        <v>1.5912030422307991E-2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1.1625329426538218</v>
      </c>
    </row>
    <row r="89" spans="2:28" hidden="1" x14ac:dyDescent="0.2">
      <c r="D89" s="15"/>
      <c r="G89" s="15"/>
      <c r="I89" s="4"/>
      <c r="K89" s="15"/>
      <c r="M89" s="15">
        <f>SUM(K59:K88)</f>
        <v>0.22300833937689199</v>
      </c>
      <c r="N89" s="19"/>
      <c r="AA89" s="25"/>
      <c r="AB89" s="7"/>
    </row>
    <row r="90" spans="2:28" hidden="1" x14ac:dyDescent="0.2">
      <c r="B90" s="6">
        <v>0</v>
      </c>
      <c r="C90" s="20" t="s">
        <v>25</v>
      </c>
      <c r="D90" s="15">
        <f>IF(B90&lt;=$B$22,BINOMDIST(B90,$B$22,$G$13,0),0)</f>
        <v>2.023271747318579E-2</v>
      </c>
      <c r="G90" s="15">
        <f>IF(B90&lt;=$B$22,BINOMDIST($B$22-B90,$B$22-B90,$G$12,0),0)</f>
        <v>3.4918066760064722E-3</v>
      </c>
      <c r="I90" s="23">
        <f>(1-$G$13)^($B$22-B90)</f>
        <v>2.0232717473185752E-2</v>
      </c>
      <c r="K90" s="15">
        <f t="shared" si="27"/>
        <v>3.4918066760064792E-3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24</v>
      </c>
      <c r="C93" t="s">
        <v>24</v>
      </c>
      <c r="D93" s="15">
        <f>BINOMDIST(B93,$B$22,$G$12,0)</f>
        <v>3.4918066760064722E-3</v>
      </c>
      <c r="G93" s="16"/>
      <c r="K93" s="16"/>
      <c r="M93" s="15">
        <f>D93</f>
        <v>3.4918066760064722E-3</v>
      </c>
      <c r="N93" s="19"/>
      <c r="O93">
        <f>B93</f>
        <v>24</v>
      </c>
      <c r="P93" t="str">
        <f>C93</f>
        <v>A-art.</v>
      </c>
      <c r="Q93" s="12">
        <f>D93</f>
        <v>3.4918066760064722E-3</v>
      </c>
      <c r="R93" s="16"/>
      <c r="S93" s="9">
        <v>0</v>
      </c>
      <c r="T93" s="9">
        <f>$D$12*$E$16</f>
        <v>28.2</v>
      </c>
      <c r="U93" s="17">
        <f>B93/(B93+1)</f>
        <v>0.96</v>
      </c>
      <c r="V93" s="37">
        <f>B93*($E$17*2)</f>
        <v>62.400000000000006</v>
      </c>
      <c r="W93" s="38">
        <f>ROUNDDOWN((U93*$D$12)*$E$19,0)</f>
        <v>1</v>
      </c>
      <c r="X93" s="37">
        <f>W93*$E$18</f>
        <v>7.5</v>
      </c>
      <c r="Y93" s="18">
        <f>S93+(T93*U93)+V93+X93</f>
        <v>96.972000000000008</v>
      </c>
      <c r="Z93" s="18"/>
      <c r="AA93" s="25">
        <f>Y93*Q93</f>
        <v>0.33860747698569965</v>
      </c>
      <c r="AB93" s="7"/>
    </row>
    <row r="94" spans="2:28" ht="13.5" hidden="1" thickBot="1" x14ac:dyDescent="0.25">
      <c r="D94" s="15"/>
      <c r="AA94" s="25"/>
    </row>
    <row r="95" spans="2:28" ht="13.5" hidden="1" thickBot="1" x14ac:dyDescent="0.25">
      <c r="D95" s="15"/>
      <c r="M95" s="15">
        <f>SUM(M55:M93)</f>
        <v>1.0000000000000007</v>
      </c>
      <c r="N95" s="19"/>
      <c r="Q95" s="12">
        <f>SUM(Q25:Q93)</f>
        <v>1.0000000000000009</v>
      </c>
      <c r="R95" s="16"/>
      <c r="AA95" s="39">
        <f>SUM(AA25:AA93)</f>
        <v>172.81556510207503</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68"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4929"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4929" r:id="rId5"/>
      </mc:Fallback>
    </mc:AlternateContent>
    <mc:AlternateContent xmlns:mc="http://schemas.openxmlformats.org/markup-compatibility/2006">
      <mc:Choice Requires="x14">
        <oleObject progId="Equation.3" shapeId="124930"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4930" r:id="rId7"/>
      </mc:Fallback>
    </mc:AlternateContent>
    <mc:AlternateContent xmlns:mc="http://schemas.openxmlformats.org/markup-compatibility/2006">
      <mc:Choice Requires="x14">
        <oleObject progId="Equation.3" shapeId="124931"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4931" r:id="rId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22"/>
  <sheetViews>
    <sheetView zoomScale="90" zoomScaleNormal="90" workbookViewId="0">
      <selection activeCell="J9" sqref="J9"/>
    </sheetView>
  </sheetViews>
  <sheetFormatPr defaultColWidth="0" defaultRowHeight="12.75" zeroHeight="1" x14ac:dyDescent="0.2"/>
  <cols>
    <col min="1" max="1" width="9.140625" style="40" customWidth="1"/>
    <col min="2" max="2" width="10.140625" style="40" customWidth="1"/>
    <col min="3" max="3" width="12.42578125" style="40" customWidth="1"/>
    <col min="4" max="5" width="12.7109375" style="40" customWidth="1"/>
    <col min="6" max="6" width="11" style="40" customWidth="1"/>
    <col min="7" max="7" width="10.42578125" style="40" customWidth="1"/>
    <col min="8" max="8" width="10.140625" style="40" customWidth="1"/>
    <col min="9" max="9" width="28.42578125" style="40" customWidth="1"/>
    <col min="10" max="16" width="9.140625" style="40" customWidth="1"/>
    <col min="17" max="17" width="0" style="40" hidden="1" customWidth="1"/>
    <col min="18" max="59" width="0" style="186" hidden="1" customWidth="1"/>
    <col min="60" max="16384" width="9.140625" style="40" hidden="1"/>
  </cols>
  <sheetData>
    <row r="1" spans="1:17" ht="13.5" thickBot="1" x14ac:dyDescent="0.25">
      <c r="A1" s="190"/>
      <c r="B1" s="191"/>
      <c r="C1" s="191"/>
      <c r="D1" s="191"/>
      <c r="E1" s="191"/>
      <c r="F1" s="191"/>
      <c r="G1" s="191"/>
      <c r="H1" s="191"/>
      <c r="I1" s="191"/>
      <c r="J1" s="191"/>
      <c r="K1" s="191"/>
      <c r="L1" s="191"/>
      <c r="M1" s="191"/>
      <c r="N1" s="191"/>
      <c r="O1" s="191"/>
      <c r="P1" s="191"/>
      <c r="Q1" s="192"/>
    </row>
    <row r="2" spans="1:17" ht="18.75" thickBot="1" x14ac:dyDescent="0.3">
      <c r="A2" s="193"/>
      <c r="B2" s="298" t="s">
        <v>56</v>
      </c>
      <c r="C2" s="299"/>
      <c r="D2" s="299"/>
      <c r="E2" s="299"/>
      <c r="F2" s="299"/>
      <c r="G2" s="299"/>
      <c r="H2" s="299"/>
      <c r="I2" s="299"/>
      <c r="J2" s="299"/>
      <c r="K2" s="299"/>
      <c r="L2" s="299"/>
      <c r="M2" s="300"/>
      <c r="N2" s="127"/>
      <c r="O2" s="41"/>
      <c r="P2" s="41"/>
      <c r="Q2" s="194"/>
    </row>
    <row r="3" spans="1:17" ht="13.5" thickBot="1" x14ac:dyDescent="0.25">
      <c r="A3" s="193"/>
      <c r="B3" s="41"/>
      <c r="C3" s="41"/>
      <c r="D3" s="41"/>
      <c r="E3" s="41"/>
      <c r="F3" s="41"/>
      <c r="G3" s="41"/>
      <c r="H3" s="41"/>
      <c r="I3" s="41"/>
      <c r="J3" s="41"/>
      <c r="K3" s="41"/>
      <c r="L3" s="41"/>
      <c r="M3" s="41"/>
      <c r="N3" s="41"/>
      <c r="O3" s="41"/>
      <c r="P3" s="41"/>
      <c r="Q3" s="194"/>
    </row>
    <row r="4" spans="1:17" x14ac:dyDescent="0.2">
      <c r="A4" s="193"/>
      <c r="B4" s="41"/>
      <c r="C4" s="46">
        <f>INPUT!D8</f>
        <v>188</v>
      </c>
      <c r="D4" s="309" t="s">
        <v>45</v>
      </c>
      <c r="E4" s="310"/>
      <c r="F4" s="41"/>
      <c r="G4" s="41"/>
      <c r="H4" s="41"/>
      <c r="I4" s="41"/>
      <c r="J4" s="41"/>
      <c r="K4" s="41"/>
      <c r="L4" s="41"/>
      <c r="M4" s="41"/>
      <c r="N4" s="41"/>
      <c r="O4" s="41"/>
      <c r="P4" s="41"/>
      <c r="Q4" s="194"/>
    </row>
    <row r="5" spans="1:17" x14ac:dyDescent="0.2">
      <c r="A5" s="193"/>
      <c r="B5" s="41"/>
      <c r="C5" s="47">
        <f>INPUT!D11</f>
        <v>1.3</v>
      </c>
      <c r="D5" s="307" t="s">
        <v>38</v>
      </c>
      <c r="E5" s="308"/>
      <c r="F5" s="41"/>
      <c r="G5" s="41"/>
      <c r="H5" s="41"/>
      <c r="I5" s="41"/>
      <c r="J5" s="41"/>
      <c r="K5" s="41"/>
      <c r="L5" s="41"/>
      <c r="M5" s="41"/>
      <c r="N5" s="41"/>
      <c r="O5" s="41"/>
      <c r="P5" s="41"/>
      <c r="Q5" s="194"/>
    </row>
    <row r="6" spans="1:17" x14ac:dyDescent="0.2">
      <c r="A6" s="193"/>
      <c r="B6" s="41"/>
      <c r="C6" s="48">
        <f>INPUT!D12</f>
        <v>7.5</v>
      </c>
      <c r="D6" s="305" t="s">
        <v>39</v>
      </c>
      <c r="E6" s="306"/>
      <c r="F6" s="41"/>
      <c r="G6" s="41"/>
      <c r="H6" s="41"/>
      <c r="I6" s="41"/>
      <c r="J6" s="41"/>
      <c r="K6" s="41"/>
      <c r="L6" s="41"/>
      <c r="M6" s="41"/>
      <c r="N6" s="41"/>
      <c r="O6" s="41"/>
      <c r="P6" s="41"/>
      <c r="Q6" s="194"/>
    </row>
    <row r="7" spans="1:17" x14ac:dyDescent="0.2">
      <c r="A7" s="193"/>
      <c r="B7" s="41"/>
      <c r="C7" s="49">
        <f>INPUT!D14</f>
        <v>8</v>
      </c>
      <c r="D7" s="303" t="s">
        <v>40</v>
      </c>
      <c r="E7" s="304"/>
      <c r="F7" s="41"/>
      <c r="G7" s="41"/>
      <c r="H7" s="41"/>
      <c r="I7" s="41"/>
      <c r="J7" s="41"/>
      <c r="K7" s="41"/>
      <c r="L7" s="41"/>
      <c r="M7" s="41"/>
      <c r="N7" s="41"/>
      <c r="O7" s="41"/>
      <c r="P7" s="41"/>
      <c r="Q7" s="194"/>
    </row>
    <row r="8" spans="1:17" ht="13.5" thickBot="1" x14ac:dyDescent="0.25">
      <c r="A8" s="193"/>
      <c r="B8" s="41"/>
      <c r="C8" s="50">
        <f>INPUT!D13</f>
        <v>18</v>
      </c>
      <c r="D8" s="301" t="s">
        <v>42</v>
      </c>
      <c r="E8" s="302"/>
      <c r="F8" s="41"/>
      <c r="G8" s="41"/>
      <c r="H8" s="41"/>
      <c r="I8" s="41"/>
      <c r="J8" s="41"/>
      <c r="K8" s="41"/>
      <c r="L8" s="41"/>
      <c r="M8" s="41"/>
      <c r="N8" s="41"/>
      <c r="O8" s="41"/>
      <c r="P8" s="41"/>
      <c r="Q8" s="194"/>
    </row>
    <row r="9" spans="1:17" ht="18.75" thickBot="1" x14ac:dyDescent="0.3">
      <c r="A9" s="193"/>
      <c r="B9" s="41"/>
      <c r="C9" s="41"/>
      <c r="D9" s="41"/>
      <c r="E9" s="41"/>
      <c r="F9" s="41"/>
      <c r="G9" s="41"/>
      <c r="H9" s="106" t="s">
        <v>107</v>
      </c>
      <c r="I9" s="107"/>
      <c r="J9" s="112">
        <f>VLOOKUP($C$10,$B$14:$G$43,6,FALSE)</f>
        <v>312.43548387096774</v>
      </c>
      <c r="K9" s="111" t="s">
        <v>52</v>
      </c>
      <c r="L9" s="41"/>
      <c r="M9" s="41"/>
      <c r="N9" s="41"/>
      <c r="O9" s="41"/>
      <c r="P9" s="41"/>
      <c r="Q9" s="194"/>
    </row>
    <row r="10" spans="1:17" ht="18.75" thickBot="1" x14ac:dyDescent="0.3">
      <c r="A10" s="193"/>
      <c r="B10" s="41"/>
      <c r="C10" s="185">
        <f>INPUT!$H$10</f>
        <v>30</v>
      </c>
      <c r="D10" s="295" t="s">
        <v>60</v>
      </c>
      <c r="E10" s="296"/>
      <c r="F10" s="297"/>
      <c r="G10" s="41"/>
      <c r="H10" s="41"/>
      <c r="I10" s="41"/>
      <c r="J10" s="41"/>
      <c r="K10" s="41"/>
      <c r="L10" s="41"/>
      <c r="M10" s="41"/>
      <c r="N10" s="41"/>
      <c r="O10" s="41"/>
      <c r="P10" s="41"/>
      <c r="Q10" s="194"/>
    </row>
    <row r="11" spans="1:17" x14ac:dyDescent="0.2">
      <c r="A11" s="193"/>
      <c r="B11" s="41"/>
      <c r="C11" s="41"/>
      <c r="D11" s="41"/>
      <c r="E11" s="41"/>
      <c r="F11" s="41"/>
      <c r="G11" s="41"/>
      <c r="H11" s="41"/>
      <c r="I11" s="41"/>
      <c r="J11" s="41"/>
      <c r="K11" s="41"/>
      <c r="L11" s="41"/>
      <c r="M11" s="41"/>
      <c r="N11" s="41"/>
      <c r="O11" s="41"/>
      <c r="P11" s="41"/>
      <c r="Q11" s="194"/>
    </row>
    <row r="12" spans="1:17" ht="38.25" x14ac:dyDescent="0.2">
      <c r="A12" s="193"/>
      <c r="B12" s="200" t="s">
        <v>3</v>
      </c>
      <c r="C12" s="200" t="s">
        <v>0</v>
      </c>
      <c r="D12" s="201" t="s">
        <v>38</v>
      </c>
      <c r="E12" s="201" t="s">
        <v>43</v>
      </c>
      <c r="F12" s="201" t="s">
        <v>44</v>
      </c>
      <c r="G12" s="201" t="s">
        <v>46</v>
      </c>
      <c r="H12" s="41"/>
      <c r="I12" s="41"/>
      <c r="J12" s="41"/>
      <c r="K12" s="41"/>
      <c r="L12" s="41"/>
      <c r="M12" s="41"/>
      <c r="N12" s="41"/>
      <c r="O12" s="41"/>
      <c r="P12" s="41"/>
      <c r="Q12" s="194"/>
    </row>
    <row r="13" spans="1:17" x14ac:dyDescent="0.2">
      <c r="A13" s="193"/>
      <c r="B13" s="200" t="s">
        <v>2</v>
      </c>
      <c r="C13" s="200" t="s">
        <v>1</v>
      </c>
      <c r="D13" s="200" t="s">
        <v>1</v>
      </c>
      <c r="E13" s="200" t="s">
        <v>2</v>
      </c>
      <c r="F13" s="200" t="s">
        <v>1</v>
      </c>
      <c r="G13" s="200" t="s">
        <v>1</v>
      </c>
      <c r="H13" s="41"/>
      <c r="I13" s="41"/>
      <c r="J13" s="41"/>
      <c r="K13" s="41"/>
      <c r="L13" s="41"/>
      <c r="M13" s="41"/>
      <c r="N13" s="41"/>
      <c r="O13" s="41"/>
      <c r="P13" s="41"/>
      <c r="Q13" s="194"/>
    </row>
    <row r="14" spans="1:17" x14ac:dyDescent="0.2">
      <c r="A14" s="193"/>
      <c r="B14" s="200">
        <v>1</v>
      </c>
      <c r="C14" s="202">
        <f>B14/(B14+1)*$C$4</f>
        <v>94</v>
      </c>
      <c r="D14" s="202">
        <f>B14*($C$5*2)</f>
        <v>2.6</v>
      </c>
      <c r="E14" s="202">
        <f>ROUNDDOWN((C14/$C$4)*$C$7,0)</f>
        <v>4</v>
      </c>
      <c r="F14" s="202">
        <f>E14*$C$6</f>
        <v>30</v>
      </c>
      <c r="G14" s="202">
        <f>C14+D14+F14</f>
        <v>126.6</v>
      </c>
      <c r="H14" s="41"/>
      <c r="I14" s="41"/>
      <c r="J14" s="41"/>
      <c r="K14" s="41"/>
      <c r="L14" s="41"/>
      <c r="M14" s="41"/>
      <c r="N14" s="41"/>
      <c r="O14" s="41"/>
      <c r="P14" s="41"/>
      <c r="Q14" s="194"/>
    </row>
    <row r="15" spans="1:17" x14ac:dyDescent="0.2">
      <c r="A15" s="193"/>
      <c r="B15" s="200">
        <v>2</v>
      </c>
      <c r="C15" s="202">
        <f t="shared" ref="C15:C43" si="0">B15/(B15+1)*$C$4</f>
        <v>125.33333333333333</v>
      </c>
      <c r="D15" s="202">
        <f t="shared" ref="D15:D43" si="1">B15*($C$5*2)</f>
        <v>5.2</v>
      </c>
      <c r="E15" s="202">
        <f t="shared" ref="E15:E42" si="2">ROUNDDOWN((C15/$C$4)*$C$7,0)</f>
        <v>5</v>
      </c>
      <c r="F15" s="202">
        <f t="shared" ref="F15:F42" si="3">E15*$C$6</f>
        <v>37.5</v>
      </c>
      <c r="G15" s="202">
        <f t="shared" ref="G15:G43" si="4">C15+D15+F15</f>
        <v>168.03333333333333</v>
      </c>
      <c r="H15" s="41"/>
      <c r="I15" s="41"/>
      <c r="J15" s="41"/>
      <c r="K15" s="41"/>
      <c r="L15" s="41"/>
      <c r="M15" s="41"/>
      <c r="N15" s="41"/>
      <c r="O15" s="41"/>
      <c r="P15" s="41"/>
      <c r="Q15" s="194"/>
    </row>
    <row r="16" spans="1:17" x14ac:dyDescent="0.2">
      <c r="A16" s="193"/>
      <c r="B16" s="200">
        <v>3</v>
      </c>
      <c r="C16" s="202">
        <f t="shared" si="0"/>
        <v>141</v>
      </c>
      <c r="D16" s="202">
        <f t="shared" si="1"/>
        <v>7.8000000000000007</v>
      </c>
      <c r="E16" s="202">
        <f t="shared" si="2"/>
        <v>6</v>
      </c>
      <c r="F16" s="202">
        <f t="shared" si="3"/>
        <v>45</v>
      </c>
      <c r="G16" s="202">
        <f t="shared" si="4"/>
        <v>193.8</v>
      </c>
      <c r="H16" s="41"/>
      <c r="I16" s="41"/>
      <c r="J16" s="41"/>
      <c r="K16" s="41"/>
      <c r="L16" s="41"/>
      <c r="M16" s="41"/>
      <c r="N16" s="41"/>
      <c r="O16" s="41"/>
      <c r="P16" s="41"/>
      <c r="Q16" s="194"/>
    </row>
    <row r="17" spans="1:17" x14ac:dyDescent="0.2">
      <c r="A17" s="193"/>
      <c r="B17" s="200">
        <v>4</v>
      </c>
      <c r="C17" s="202">
        <f t="shared" si="0"/>
        <v>150.4</v>
      </c>
      <c r="D17" s="202">
        <f t="shared" si="1"/>
        <v>10.4</v>
      </c>
      <c r="E17" s="202">
        <f t="shared" si="2"/>
        <v>6</v>
      </c>
      <c r="F17" s="202">
        <f t="shared" si="3"/>
        <v>45</v>
      </c>
      <c r="G17" s="202">
        <f t="shared" si="4"/>
        <v>205.8</v>
      </c>
      <c r="H17" s="41"/>
      <c r="I17" s="41"/>
      <c r="J17" s="41"/>
      <c r="K17" s="41"/>
      <c r="L17" s="41"/>
      <c r="M17" s="41"/>
      <c r="N17" s="41"/>
      <c r="O17" s="41"/>
      <c r="P17" s="41"/>
      <c r="Q17" s="194"/>
    </row>
    <row r="18" spans="1:17" x14ac:dyDescent="0.2">
      <c r="A18" s="193"/>
      <c r="B18" s="200">
        <v>5</v>
      </c>
      <c r="C18" s="202">
        <f t="shared" si="0"/>
        <v>156.66666666666669</v>
      </c>
      <c r="D18" s="202">
        <f t="shared" si="1"/>
        <v>13</v>
      </c>
      <c r="E18" s="202">
        <f t="shared" si="2"/>
        <v>6</v>
      </c>
      <c r="F18" s="202">
        <f t="shared" si="3"/>
        <v>45</v>
      </c>
      <c r="G18" s="202">
        <f t="shared" si="4"/>
        <v>214.66666666666669</v>
      </c>
      <c r="H18" s="41"/>
      <c r="I18" s="41"/>
      <c r="J18" s="41"/>
      <c r="K18" s="41"/>
      <c r="L18" s="41"/>
      <c r="M18" s="41"/>
      <c r="N18" s="41"/>
      <c r="O18" s="41"/>
      <c r="P18" s="41"/>
      <c r="Q18" s="194"/>
    </row>
    <row r="19" spans="1:17" x14ac:dyDescent="0.2">
      <c r="A19" s="193"/>
      <c r="B19" s="200">
        <v>6</v>
      </c>
      <c r="C19" s="202">
        <f t="shared" si="0"/>
        <v>161.14285714285714</v>
      </c>
      <c r="D19" s="202">
        <f t="shared" si="1"/>
        <v>15.600000000000001</v>
      </c>
      <c r="E19" s="202">
        <f t="shared" si="2"/>
        <v>6</v>
      </c>
      <c r="F19" s="202">
        <f t="shared" si="3"/>
        <v>45</v>
      </c>
      <c r="G19" s="202">
        <f t="shared" si="4"/>
        <v>221.74285714285713</v>
      </c>
      <c r="H19" s="41"/>
      <c r="I19" s="41"/>
      <c r="J19" s="41"/>
      <c r="K19" s="41"/>
      <c r="L19" s="41"/>
      <c r="M19" s="41"/>
      <c r="N19" s="41"/>
      <c r="O19" s="41"/>
      <c r="P19" s="41"/>
      <c r="Q19" s="194"/>
    </row>
    <row r="20" spans="1:17" x14ac:dyDescent="0.2">
      <c r="A20" s="193"/>
      <c r="B20" s="200">
        <v>7</v>
      </c>
      <c r="C20" s="202">
        <f t="shared" si="0"/>
        <v>164.5</v>
      </c>
      <c r="D20" s="202">
        <f t="shared" si="1"/>
        <v>18.2</v>
      </c>
      <c r="E20" s="202">
        <f t="shared" si="2"/>
        <v>7</v>
      </c>
      <c r="F20" s="202">
        <f t="shared" si="3"/>
        <v>52.5</v>
      </c>
      <c r="G20" s="202">
        <f t="shared" si="4"/>
        <v>235.2</v>
      </c>
      <c r="H20" s="41"/>
      <c r="I20" s="41"/>
      <c r="J20" s="41"/>
      <c r="K20" s="41"/>
      <c r="L20" s="41"/>
      <c r="M20" s="41"/>
      <c r="N20" s="41"/>
      <c r="O20" s="41"/>
      <c r="P20" s="41"/>
      <c r="Q20" s="194"/>
    </row>
    <row r="21" spans="1:17" x14ac:dyDescent="0.2">
      <c r="A21" s="193"/>
      <c r="B21" s="200">
        <v>8</v>
      </c>
      <c r="C21" s="202">
        <f t="shared" si="0"/>
        <v>167.11111111111111</v>
      </c>
      <c r="D21" s="202">
        <f t="shared" si="1"/>
        <v>20.8</v>
      </c>
      <c r="E21" s="202">
        <f t="shared" si="2"/>
        <v>7</v>
      </c>
      <c r="F21" s="202">
        <f t="shared" si="3"/>
        <v>52.5</v>
      </c>
      <c r="G21" s="202">
        <f t="shared" si="4"/>
        <v>240.41111111111113</v>
      </c>
      <c r="H21" s="41"/>
      <c r="I21" s="41"/>
      <c r="J21" s="41"/>
      <c r="K21" s="41"/>
      <c r="L21" s="41"/>
      <c r="M21" s="41"/>
      <c r="N21" s="41"/>
      <c r="O21" s="41"/>
      <c r="P21" s="41"/>
      <c r="Q21" s="194"/>
    </row>
    <row r="22" spans="1:17" x14ac:dyDescent="0.2">
      <c r="A22" s="193"/>
      <c r="B22" s="200">
        <v>9</v>
      </c>
      <c r="C22" s="202">
        <f t="shared" si="0"/>
        <v>169.20000000000002</v>
      </c>
      <c r="D22" s="202">
        <f t="shared" si="1"/>
        <v>23.400000000000002</v>
      </c>
      <c r="E22" s="202">
        <f t="shared" si="2"/>
        <v>7</v>
      </c>
      <c r="F22" s="202">
        <f t="shared" si="3"/>
        <v>52.5</v>
      </c>
      <c r="G22" s="202">
        <f t="shared" si="4"/>
        <v>245.10000000000002</v>
      </c>
      <c r="H22" s="41"/>
      <c r="I22" s="41"/>
      <c r="J22" s="41"/>
      <c r="K22" s="41"/>
      <c r="L22" s="41"/>
      <c r="M22" s="41"/>
      <c r="N22" s="41"/>
      <c r="O22" s="41"/>
      <c r="P22" s="41"/>
      <c r="Q22" s="194"/>
    </row>
    <row r="23" spans="1:17" x14ac:dyDescent="0.2">
      <c r="A23" s="193"/>
      <c r="B23" s="200">
        <v>10</v>
      </c>
      <c r="C23" s="202">
        <f t="shared" si="0"/>
        <v>170.90909090909091</v>
      </c>
      <c r="D23" s="202">
        <f t="shared" si="1"/>
        <v>26</v>
      </c>
      <c r="E23" s="202">
        <f t="shared" si="2"/>
        <v>7</v>
      </c>
      <c r="F23" s="202">
        <f t="shared" si="3"/>
        <v>52.5</v>
      </c>
      <c r="G23" s="202">
        <f t="shared" si="4"/>
        <v>249.40909090909091</v>
      </c>
      <c r="H23" s="41"/>
      <c r="I23" s="41"/>
      <c r="J23" s="41"/>
      <c r="K23" s="41"/>
      <c r="L23" s="41"/>
      <c r="M23" s="41"/>
      <c r="N23" s="41"/>
      <c r="O23" s="41"/>
      <c r="P23" s="41"/>
      <c r="Q23" s="194"/>
    </row>
    <row r="24" spans="1:17" x14ac:dyDescent="0.2">
      <c r="A24" s="193"/>
      <c r="B24" s="200">
        <v>11</v>
      </c>
      <c r="C24" s="202">
        <f t="shared" si="0"/>
        <v>172.33333333333331</v>
      </c>
      <c r="D24" s="202">
        <f t="shared" si="1"/>
        <v>28.6</v>
      </c>
      <c r="E24" s="202">
        <f t="shared" si="2"/>
        <v>7</v>
      </c>
      <c r="F24" s="202">
        <f t="shared" si="3"/>
        <v>52.5</v>
      </c>
      <c r="G24" s="202">
        <f t="shared" si="4"/>
        <v>253.43333333333331</v>
      </c>
      <c r="H24" s="41"/>
      <c r="I24" s="41"/>
      <c r="J24" s="41"/>
      <c r="K24" s="41"/>
      <c r="L24" s="41"/>
      <c r="M24" s="41"/>
      <c r="N24" s="41"/>
      <c r="O24" s="41"/>
      <c r="P24" s="41"/>
      <c r="Q24" s="194"/>
    </row>
    <row r="25" spans="1:17" x14ac:dyDescent="0.2">
      <c r="A25" s="193"/>
      <c r="B25" s="200">
        <v>12</v>
      </c>
      <c r="C25" s="202">
        <f t="shared" si="0"/>
        <v>173.53846153846155</v>
      </c>
      <c r="D25" s="202">
        <f t="shared" si="1"/>
        <v>31.200000000000003</v>
      </c>
      <c r="E25" s="202">
        <f t="shared" si="2"/>
        <v>7</v>
      </c>
      <c r="F25" s="202">
        <f t="shared" si="3"/>
        <v>52.5</v>
      </c>
      <c r="G25" s="202">
        <f t="shared" si="4"/>
        <v>257.23846153846154</v>
      </c>
      <c r="H25" s="41"/>
      <c r="I25" s="41"/>
      <c r="J25" s="41"/>
      <c r="K25" s="41"/>
      <c r="L25" s="41"/>
      <c r="M25" s="41"/>
      <c r="N25" s="41"/>
      <c r="O25" s="41"/>
      <c r="P25" s="41"/>
      <c r="Q25" s="194"/>
    </row>
    <row r="26" spans="1:17" x14ac:dyDescent="0.2">
      <c r="A26" s="193"/>
      <c r="B26" s="200">
        <v>13</v>
      </c>
      <c r="C26" s="202">
        <f t="shared" si="0"/>
        <v>174.57142857142858</v>
      </c>
      <c r="D26" s="202">
        <f t="shared" si="1"/>
        <v>33.800000000000004</v>
      </c>
      <c r="E26" s="202">
        <f t="shared" si="2"/>
        <v>7</v>
      </c>
      <c r="F26" s="202">
        <f t="shared" si="3"/>
        <v>52.5</v>
      </c>
      <c r="G26" s="202">
        <f t="shared" si="4"/>
        <v>260.87142857142862</v>
      </c>
      <c r="H26" s="41"/>
      <c r="I26" s="41"/>
      <c r="J26" s="41"/>
      <c r="K26" s="41"/>
      <c r="L26" s="41"/>
      <c r="M26" s="41"/>
      <c r="N26" s="41"/>
      <c r="O26" s="41"/>
      <c r="P26" s="41"/>
      <c r="Q26" s="194"/>
    </row>
    <row r="27" spans="1:17" x14ac:dyDescent="0.2">
      <c r="A27" s="193"/>
      <c r="B27" s="200">
        <v>14</v>
      </c>
      <c r="C27" s="202">
        <f t="shared" si="0"/>
        <v>175.46666666666667</v>
      </c>
      <c r="D27" s="202">
        <f t="shared" si="1"/>
        <v>36.4</v>
      </c>
      <c r="E27" s="202">
        <f t="shared" si="2"/>
        <v>7</v>
      </c>
      <c r="F27" s="202">
        <f t="shared" si="3"/>
        <v>52.5</v>
      </c>
      <c r="G27" s="202">
        <f t="shared" si="4"/>
        <v>264.36666666666667</v>
      </c>
      <c r="H27" s="41"/>
      <c r="I27" s="41"/>
      <c r="J27" s="41"/>
      <c r="K27" s="41"/>
      <c r="L27" s="41"/>
      <c r="M27" s="41"/>
      <c r="N27" s="41"/>
      <c r="O27" s="41"/>
      <c r="P27" s="41"/>
      <c r="Q27" s="194"/>
    </row>
    <row r="28" spans="1:17" x14ac:dyDescent="0.2">
      <c r="A28" s="193"/>
      <c r="B28" s="200">
        <v>15</v>
      </c>
      <c r="C28" s="202">
        <f t="shared" si="0"/>
        <v>176.25</v>
      </c>
      <c r="D28" s="202">
        <f t="shared" si="1"/>
        <v>39</v>
      </c>
      <c r="E28" s="202">
        <f t="shared" si="2"/>
        <v>7</v>
      </c>
      <c r="F28" s="202">
        <f t="shared" si="3"/>
        <v>52.5</v>
      </c>
      <c r="G28" s="202">
        <f t="shared" si="4"/>
        <v>267.75</v>
      </c>
      <c r="H28" s="41"/>
      <c r="I28" s="41"/>
      <c r="J28" s="41"/>
      <c r="K28" s="41"/>
      <c r="L28" s="41"/>
      <c r="M28" s="41"/>
      <c r="N28" s="41"/>
      <c r="O28" s="41"/>
      <c r="P28" s="41"/>
      <c r="Q28" s="194"/>
    </row>
    <row r="29" spans="1:17" x14ac:dyDescent="0.2">
      <c r="A29" s="193"/>
      <c r="B29" s="200">
        <v>16</v>
      </c>
      <c r="C29" s="202">
        <f t="shared" si="0"/>
        <v>176.94117647058823</v>
      </c>
      <c r="D29" s="202">
        <f t="shared" si="1"/>
        <v>41.6</v>
      </c>
      <c r="E29" s="202">
        <f t="shared" si="2"/>
        <v>7</v>
      </c>
      <c r="F29" s="202">
        <f t="shared" si="3"/>
        <v>52.5</v>
      </c>
      <c r="G29" s="202">
        <f t="shared" si="4"/>
        <v>271.0411764705882</v>
      </c>
      <c r="H29" s="41"/>
      <c r="I29" s="41"/>
      <c r="J29" s="41"/>
      <c r="K29" s="41"/>
      <c r="L29" s="41"/>
      <c r="M29" s="41"/>
      <c r="N29" s="41"/>
      <c r="O29" s="41"/>
      <c r="P29" s="41"/>
      <c r="Q29" s="194"/>
    </row>
    <row r="30" spans="1:17" x14ac:dyDescent="0.2">
      <c r="A30" s="193"/>
      <c r="B30" s="200">
        <v>17</v>
      </c>
      <c r="C30" s="202">
        <f t="shared" si="0"/>
        <v>177.55555555555554</v>
      </c>
      <c r="D30" s="202">
        <f t="shared" si="1"/>
        <v>44.2</v>
      </c>
      <c r="E30" s="202">
        <f t="shared" si="2"/>
        <v>7</v>
      </c>
      <c r="F30" s="202">
        <f t="shared" si="3"/>
        <v>52.5</v>
      </c>
      <c r="G30" s="202">
        <f t="shared" si="4"/>
        <v>274.25555555555553</v>
      </c>
      <c r="H30" s="41"/>
      <c r="I30" s="41"/>
      <c r="J30" s="41"/>
      <c r="K30" s="41"/>
      <c r="L30" s="41"/>
      <c r="M30" s="41"/>
      <c r="N30" s="41"/>
      <c r="O30" s="41"/>
      <c r="P30" s="41"/>
      <c r="Q30" s="194"/>
    </row>
    <row r="31" spans="1:17" x14ac:dyDescent="0.2">
      <c r="A31" s="193"/>
      <c r="B31" s="200">
        <v>18</v>
      </c>
      <c r="C31" s="202">
        <f t="shared" si="0"/>
        <v>178.10526315789474</v>
      </c>
      <c r="D31" s="202">
        <f t="shared" si="1"/>
        <v>46.800000000000004</v>
      </c>
      <c r="E31" s="202">
        <f t="shared" si="2"/>
        <v>7</v>
      </c>
      <c r="F31" s="202">
        <f t="shared" si="3"/>
        <v>52.5</v>
      </c>
      <c r="G31" s="202">
        <f t="shared" si="4"/>
        <v>277.40526315789475</v>
      </c>
      <c r="H31" s="41"/>
      <c r="I31" s="41"/>
      <c r="J31" s="41"/>
      <c r="K31" s="41"/>
      <c r="L31" s="41"/>
      <c r="M31" s="41"/>
      <c r="N31" s="41"/>
      <c r="O31" s="41"/>
      <c r="P31" s="41"/>
      <c r="Q31" s="194"/>
    </row>
    <row r="32" spans="1:17" x14ac:dyDescent="0.2">
      <c r="A32" s="193"/>
      <c r="B32" s="200">
        <v>19</v>
      </c>
      <c r="C32" s="202">
        <f t="shared" si="0"/>
        <v>178.6</v>
      </c>
      <c r="D32" s="202">
        <f t="shared" si="1"/>
        <v>49.4</v>
      </c>
      <c r="E32" s="202">
        <f t="shared" si="2"/>
        <v>7</v>
      </c>
      <c r="F32" s="202">
        <f t="shared" si="3"/>
        <v>52.5</v>
      </c>
      <c r="G32" s="202">
        <f t="shared" si="4"/>
        <v>280.5</v>
      </c>
      <c r="H32" s="41"/>
      <c r="I32" s="41"/>
      <c r="J32" s="41"/>
      <c r="K32" s="41"/>
      <c r="L32" s="41"/>
      <c r="M32" s="41"/>
      <c r="N32" s="41"/>
      <c r="O32" s="41"/>
      <c r="P32" s="41"/>
      <c r="Q32" s="194"/>
    </row>
    <row r="33" spans="1:17" x14ac:dyDescent="0.2">
      <c r="A33" s="193"/>
      <c r="B33" s="200">
        <v>20</v>
      </c>
      <c r="C33" s="202">
        <f t="shared" si="0"/>
        <v>179.04761904761904</v>
      </c>
      <c r="D33" s="202">
        <f t="shared" si="1"/>
        <v>52</v>
      </c>
      <c r="E33" s="202">
        <f t="shared" si="2"/>
        <v>7</v>
      </c>
      <c r="F33" s="202">
        <f t="shared" si="3"/>
        <v>52.5</v>
      </c>
      <c r="G33" s="202">
        <f t="shared" si="4"/>
        <v>283.54761904761904</v>
      </c>
      <c r="H33" s="41"/>
      <c r="I33" s="41"/>
      <c r="J33" s="41"/>
      <c r="K33" s="41"/>
      <c r="L33" s="41"/>
      <c r="M33" s="41"/>
      <c r="N33" s="41"/>
      <c r="O33" s="41"/>
      <c r="P33" s="41"/>
      <c r="Q33" s="194"/>
    </row>
    <row r="34" spans="1:17" x14ac:dyDescent="0.2">
      <c r="A34" s="193"/>
      <c r="B34" s="200">
        <v>21</v>
      </c>
      <c r="C34" s="202">
        <f t="shared" si="0"/>
        <v>179.45454545454547</v>
      </c>
      <c r="D34" s="202">
        <f t="shared" si="1"/>
        <v>54.6</v>
      </c>
      <c r="E34" s="202">
        <f t="shared" si="2"/>
        <v>7</v>
      </c>
      <c r="F34" s="202">
        <f t="shared" si="3"/>
        <v>52.5</v>
      </c>
      <c r="G34" s="202">
        <f t="shared" si="4"/>
        <v>286.55454545454546</v>
      </c>
      <c r="H34" s="41"/>
      <c r="I34" s="41"/>
      <c r="J34" s="41"/>
      <c r="K34" s="41"/>
      <c r="L34" s="41"/>
      <c r="M34" s="41"/>
      <c r="N34" s="41"/>
      <c r="O34" s="41"/>
      <c r="P34" s="41"/>
      <c r="Q34" s="194"/>
    </row>
    <row r="35" spans="1:17" x14ac:dyDescent="0.2">
      <c r="A35" s="193"/>
      <c r="B35" s="200">
        <v>22</v>
      </c>
      <c r="C35" s="202">
        <f t="shared" si="0"/>
        <v>179.82608695652175</v>
      </c>
      <c r="D35" s="202">
        <f t="shared" si="1"/>
        <v>57.2</v>
      </c>
      <c r="E35" s="202">
        <f t="shared" si="2"/>
        <v>7</v>
      </c>
      <c r="F35" s="202">
        <f t="shared" si="3"/>
        <v>52.5</v>
      </c>
      <c r="G35" s="202">
        <f t="shared" si="4"/>
        <v>289.52608695652174</v>
      </c>
      <c r="H35" s="41"/>
      <c r="I35" s="41"/>
      <c r="J35" s="41"/>
      <c r="K35" s="41"/>
      <c r="L35" s="41"/>
      <c r="M35" s="41"/>
      <c r="N35" s="41"/>
      <c r="O35" s="41"/>
      <c r="P35" s="41"/>
      <c r="Q35" s="194"/>
    </row>
    <row r="36" spans="1:17" x14ac:dyDescent="0.2">
      <c r="A36" s="193"/>
      <c r="B36" s="200">
        <v>23</v>
      </c>
      <c r="C36" s="202">
        <f t="shared" si="0"/>
        <v>180.16666666666669</v>
      </c>
      <c r="D36" s="202">
        <f t="shared" si="1"/>
        <v>59.800000000000004</v>
      </c>
      <c r="E36" s="202">
        <f t="shared" si="2"/>
        <v>7</v>
      </c>
      <c r="F36" s="202">
        <f t="shared" si="3"/>
        <v>52.5</v>
      </c>
      <c r="G36" s="202">
        <f t="shared" si="4"/>
        <v>292.4666666666667</v>
      </c>
      <c r="H36" s="41"/>
      <c r="I36" s="41"/>
      <c r="J36" s="41"/>
      <c r="K36" s="41"/>
      <c r="L36" s="41"/>
      <c r="M36" s="41"/>
      <c r="N36" s="41"/>
      <c r="O36" s="41"/>
      <c r="P36" s="41"/>
      <c r="Q36" s="194"/>
    </row>
    <row r="37" spans="1:17" x14ac:dyDescent="0.2">
      <c r="A37" s="193"/>
      <c r="B37" s="200">
        <v>24</v>
      </c>
      <c r="C37" s="202">
        <f t="shared" si="0"/>
        <v>180.48</v>
      </c>
      <c r="D37" s="202">
        <f t="shared" si="1"/>
        <v>62.400000000000006</v>
      </c>
      <c r="E37" s="202">
        <f t="shared" si="2"/>
        <v>7</v>
      </c>
      <c r="F37" s="202">
        <f t="shared" si="3"/>
        <v>52.5</v>
      </c>
      <c r="G37" s="202">
        <f t="shared" si="4"/>
        <v>295.38</v>
      </c>
      <c r="H37" s="41"/>
      <c r="I37" s="41"/>
      <c r="J37" s="41"/>
      <c r="K37" s="41"/>
      <c r="L37" s="41"/>
      <c r="M37" s="41"/>
      <c r="N37" s="41"/>
      <c r="O37" s="41"/>
      <c r="P37" s="41"/>
      <c r="Q37" s="194"/>
    </row>
    <row r="38" spans="1:17" x14ac:dyDescent="0.2">
      <c r="A38" s="193"/>
      <c r="B38" s="200">
        <v>25</v>
      </c>
      <c r="C38" s="202">
        <f t="shared" si="0"/>
        <v>180.76923076923077</v>
      </c>
      <c r="D38" s="202">
        <f t="shared" si="1"/>
        <v>65</v>
      </c>
      <c r="E38" s="202">
        <f t="shared" si="2"/>
        <v>7</v>
      </c>
      <c r="F38" s="202">
        <f t="shared" si="3"/>
        <v>52.5</v>
      </c>
      <c r="G38" s="202">
        <f t="shared" si="4"/>
        <v>298.26923076923077</v>
      </c>
      <c r="H38" s="41"/>
      <c r="I38" s="41"/>
      <c r="J38" s="41"/>
      <c r="K38" s="41"/>
      <c r="L38" s="41"/>
      <c r="M38" s="41"/>
      <c r="N38" s="41"/>
      <c r="O38" s="41"/>
      <c r="P38" s="41"/>
      <c r="Q38" s="194"/>
    </row>
    <row r="39" spans="1:17" x14ac:dyDescent="0.2">
      <c r="A39" s="193"/>
      <c r="B39" s="200">
        <v>26</v>
      </c>
      <c r="C39" s="202">
        <f t="shared" si="0"/>
        <v>181.03703703703704</v>
      </c>
      <c r="D39" s="202">
        <f t="shared" si="1"/>
        <v>67.600000000000009</v>
      </c>
      <c r="E39" s="202">
        <f t="shared" si="2"/>
        <v>7</v>
      </c>
      <c r="F39" s="202">
        <f t="shared" si="3"/>
        <v>52.5</v>
      </c>
      <c r="G39" s="202">
        <f t="shared" si="4"/>
        <v>301.13703703703703</v>
      </c>
      <c r="H39" s="41"/>
      <c r="I39" s="41"/>
      <c r="J39" s="41"/>
      <c r="K39" s="41"/>
      <c r="L39" s="41"/>
      <c r="M39" s="41"/>
      <c r="N39" s="41"/>
      <c r="O39" s="41"/>
      <c r="P39" s="41"/>
      <c r="Q39" s="194"/>
    </row>
    <row r="40" spans="1:17" x14ac:dyDescent="0.2">
      <c r="A40" s="193"/>
      <c r="B40" s="200">
        <v>27</v>
      </c>
      <c r="C40" s="202">
        <f t="shared" si="0"/>
        <v>181.28571428571428</v>
      </c>
      <c r="D40" s="202">
        <f t="shared" si="1"/>
        <v>70.2</v>
      </c>
      <c r="E40" s="202">
        <f t="shared" si="2"/>
        <v>7</v>
      </c>
      <c r="F40" s="202">
        <f t="shared" si="3"/>
        <v>52.5</v>
      </c>
      <c r="G40" s="202">
        <f t="shared" si="4"/>
        <v>303.98571428571427</v>
      </c>
      <c r="H40" s="41"/>
      <c r="I40" s="41"/>
      <c r="J40" s="41"/>
      <c r="K40" s="41"/>
      <c r="L40" s="41"/>
      <c r="M40" s="41"/>
      <c r="N40" s="41"/>
      <c r="O40" s="41"/>
      <c r="P40" s="41"/>
      <c r="Q40" s="194"/>
    </row>
    <row r="41" spans="1:17" x14ac:dyDescent="0.2">
      <c r="A41" s="193"/>
      <c r="B41" s="200">
        <v>28</v>
      </c>
      <c r="C41" s="202">
        <f t="shared" si="0"/>
        <v>181.51724137931035</v>
      </c>
      <c r="D41" s="202">
        <f t="shared" si="1"/>
        <v>72.8</v>
      </c>
      <c r="E41" s="202">
        <f t="shared" si="2"/>
        <v>7</v>
      </c>
      <c r="F41" s="202">
        <f t="shared" si="3"/>
        <v>52.5</v>
      </c>
      <c r="G41" s="202">
        <f t="shared" si="4"/>
        <v>306.81724137931036</v>
      </c>
      <c r="H41" s="41"/>
      <c r="I41" s="41"/>
      <c r="J41" s="41"/>
      <c r="K41" s="41"/>
      <c r="L41" s="41"/>
      <c r="M41" s="41"/>
      <c r="N41" s="41"/>
      <c r="O41" s="41"/>
      <c r="P41" s="41"/>
      <c r="Q41" s="194"/>
    </row>
    <row r="42" spans="1:17" x14ac:dyDescent="0.2">
      <c r="A42" s="193"/>
      <c r="B42" s="200">
        <v>29</v>
      </c>
      <c r="C42" s="202">
        <f t="shared" si="0"/>
        <v>181.73333333333335</v>
      </c>
      <c r="D42" s="202">
        <f t="shared" si="1"/>
        <v>75.400000000000006</v>
      </c>
      <c r="E42" s="202">
        <f t="shared" si="2"/>
        <v>7</v>
      </c>
      <c r="F42" s="202">
        <f t="shared" si="3"/>
        <v>52.5</v>
      </c>
      <c r="G42" s="202">
        <f t="shared" si="4"/>
        <v>309.63333333333333</v>
      </c>
      <c r="H42" s="41"/>
      <c r="I42" s="41"/>
      <c r="J42" s="41"/>
      <c r="K42" s="41"/>
      <c r="L42" s="41"/>
      <c r="M42" s="41"/>
      <c r="N42" s="41"/>
      <c r="O42" s="41"/>
      <c r="P42" s="41"/>
      <c r="Q42" s="194"/>
    </row>
    <row r="43" spans="1:17" x14ac:dyDescent="0.2">
      <c r="A43" s="193"/>
      <c r="B43" s="200">
        <v>30</v>
      </c>
      <c r="C43" s="202">
        <f t="shared" si="0"/>
        <v>181.93548387096774</v>
      </c>
      <c r="D43" s="202">
        <f t="shared" si="1"/>
        <v>78</v>
      </c>
      <c r="E43" s="202">
        <f>ROUNDDOWN((C43/$C$4)*$C$7,0)</f>
        <v>7</v>
      </c>
      <c r="F43" s="202">
        <f>E43*$C$6</f>
        <v>52.5</v>
      </c>
      <c r="G43" s="202">
        <f t="shared" si="4"/>
        <v>312.43548387096774</v>
      </c>
      <c r="H43" s="41"/>
      <c r="I43" s="41"/>
      <c r="J43" s="41"/>
      <c r="K43" s="41"/>
      <c r="L43" s="41"/>
      <c r="M43" s="41"/>
      <c r="N43" s="41"/>
      <c r="O43" s="41"/>
      <c r="P43" s="41"/>
      <c r="Q43" s="194"/>
    </row>
    <row r="44" spans="1:17" x14ac:dyDescent="0.2">
      <c r="A44" s="193"/>
      <c r="B44" s="200"/>
      <c r="C44" s="202"/>
      <c r="D44" s="202"/>
      <c r="E44" s="202"/>
      <c r="F44" s="202"/>
      <c r="G44" s="202"/>
      <c r="H44" s="41"/>
      <c r="I44" s="41"/>
      <c r="J44" s="41"/>
      <c r="K44" s="41"/>
      <c r="L44" s="41"/>
      <c r="M44" s="41"/>
      <c r="N44" s="41"/>
      <c r="O44" s="41"/>
      <c r="P44" s="41"/>
      <c r="Q44" s="194"/>
    </row>
    <row r="45" spans="1:17" ht="13.5" hidden="1" thickBot="1" x14ac:dyDescent="0.25">
      <c r="A45" s="195"/>
      <c r="B45" s="203"/>
      <c r="C45" s="204"/>
      <c r="D45" s="196"/>
      <c r="E45" s="196"/>
      <c r="F45" s="196"/>
      <c r="G45" s="196"/>
      <c r="H45" s="196"/>
      <c r="I45" s="196"/>
      <c r="J45" s="196"/>
      <c r="K45" s="196"/>
      <c r="L45" s="196"/>
      <c r="M45" s="196"/>
      <c r="N45" s="196"/>
      <c r="O45" s="196"/>
      <c r="P45" s="196"/>
      <c r="Q45" s="197"/>
    </row>
    <row r="46" spans="1:17" s="186" customFormat="1" hidden="1" x14ac:dyDescent="0.2">
      <c r="B46" s="198"/>
      <c r="C46" s="199"/>
    </row>
    <row r="47" spans="1:17" s="186" customFormat="1" hidden="1" x14ac:dyDescent="0.2">
      <c r="B47" s="198"/>
      <c r="C47" s="199"/>
    </row>
    <row r="48" spans="1:17" s="186" customFormat="1" hidden="1" x14ac:dyDescent="0.2">
      <c r="B48" s="198"/>
      <c r="C48" s="199"/>
    </row>
    <row r="49" spans="2:3" s="186" customFormat="1" hidden="1" x14ac:dyDescent="0.2">
      <c r="B49" s="198"/>
      <c r="C49" s="199"/>
    </row>
    <row r="50" spans="2:3" s="186" customFormat="1" hidden="1" x14ac:dyDescent="0.2">
      <c r="B50" s="198"/>
      <c r="C50" s="199"/>
    </row>
    <row r="51" spans="2:3" s="186" customFormat="1" hidden="1" x14ac:dyDescent="0.2">
      <c r="B51" s="198"/>
      <c r="C51" s="199"/>
    </row>
    <row r="52" spans="2:3" s="186" customFormat="1" hidden="1" x14ac:dyDescent="0.2">
      <c r="B52" s="198"/>
      <c r="C52" s="199"/>
    </row>
    <row r="53" spans="2:3" s="186" customFormat="1" hidden="1" x14ac:dyDescent="0.2">
      <c r="B53" s="198"/>
      <c r="C53" s="199"/>
    </row>
    <row r="54" spans="2:3" s="186" customFormat="1" hidden="1" x14ac:dyDescent="0.2">
      <c r="B54" s="198"/>
      <c r="C54" s="199"/>
    </row>
    <row r="55" spans="2:3" s="186" customFormat="1" hidden="1" x14ac:dyDescent="0.2">
      <c r="B55" s="198"/>
      <c r="C55" s="199"/>
    </row>
    <row r="56" spans="2:3" s="186" customFormat="1" hidden="1" x14ac:dyDescent="0.2">
      <c r="B56" s="198"/>
      <c r="C56" s="199"/>
    </row>
    <row r="57" spans="2:3" s="186" customFormat="1" hidden="1" x14ac:dyDescent="0.2">
      <c r="B57" s="198"/>
      <c r="C57" s="199"/>
    </row>
    <row r="58" spans="2:3" s="186" customFormat="1" hidden="1" x14ac:dyDescent="0.2">
      <c r="B58" s="198"/>
      <c r="C58" s="199"/>
    </row>
    <row r="59" spans="2:3" s="186" customFormat="1" hidden="1" x14ac:dyDescent="0.2">
      <c r="B59" s="198"/>
      <c r="C59" s="199"/>
    </row>
    <row r="60" spans="2:3" s="186" customFormat="1" hidden="1" x14ac:dyDescent="0.2">
      <c r="B60" s="198"/>
      <c r="C60" s="199"/>
    </row>
    <row r="61" spans="2:3" s="186" customFormat="1" hidden="1" x14ac:dyDescent="0.2">
      <c r="B61" s="198"/>
      <c r="C61" s="199"/>
    </row>
    <row r="62" spans="2:3" s="186" customFormat="1" hidden="1" x14ac:dyDescent="0.2">
      <c r="B62" s="198"/>
      <c r="C62" s="199"/>
    </row>
    <row r="63" spans="2:3" s="186" customFormat="1" hidden="1" x14ac:dyDescent="0.2">
      <c r="B63" s="198"/>
      <c r="C63" s="199"/>
    </row>
    <row r="64" spans="2:3" s="186" customFormat="1" hidden="1" x14ac:dyDescent="0.2">
      <c r="B64" s="198"/>
      <c r="C64" s="199"/>
    </row>
    <row r="65" s="186" customFormat="1" hidden="1" x14ac:dyDescent="0.2"/>
    <row r="66" s="186" customFormat="1" hidden="1" x14ac:dyDescent="0.2"/>
    <row r="67" s="186" customFormat="1" hidden="1" x14ac:dyDescent="0.2"/>
    <row r="68" s="186" customFormat="1" hidden="1" x14ac:dyDescent="0.2"/>
    <row r="69" s="186" customFormat="1" hidden="1" x14ac:dyDescent="0.2"/>
    <row r="70" s="186" customFormat="1" hidden="1" x14ac:dyDescent="0.2"/>
    <row r="71" s="186" customFormat="1" hidden="1" x14ac:dyDescent="0.2"/>
    <row r="72" s="186" customFormat="1" hidden="1" x14ac:dyDescent="0.2"/>
    <row r="73" s="186" customFormat="1" hidden="1" x14ac:dyDescent="0.2"/>
    <row r="74" s="186" customFormat="1" hidden="1" x14ac:dyDescent="0.2"/>
    <row r="75" s="186" customFormat="1" hidden="1" x14ac:dyDescent="0.2"/>
    <row r="76" s="186" customFormat="1" hidden="1" x14ac:dyDescent="0.2"/>
    <row r="77" s="186" customFormat="1" hidden="1" x14ac:dyDescent="0.2"/>
    <row r="78" s="186" customFormat="1" hidden="1" x14ac:dyDescent="0.2"/>
    <row r="79" s="186" customFormat="1" hidden="1" x14ac:dyDescent="0.2"/>
    <row r="80" s="186" customFormat="1" hidden="1" x14ac:dyDescent="0.2"/>
    <row r="81" s="186" customFormat="1" hidden="1" x14ac:dyDescent="0.2"/>
    <row r="82" s="186" customFormat="1" hidden="1" x14ac:dyDescent="0.2"/>
    <row r="83" s="186" customFormat="1" hidden="1" x14ac:dyDescent="0.2"/>
    <row r="84" s="186" customFormat="1" hidden="1" x14ac:dyDescent="0.2"/>
    <row r="85" s="186" customFormat="1" hidden="1" x14ac:dyDescent="0.2"/>
    <row r="86" s="186" customFormat="1" hidden="1" x14ac:dyDescent="0.2"/>
    <row r="87" s="186" customFormat="1" hidden="1" x14ac:dyDescent="0.2"/>
    <row r="88" s="186" customFormat="1" hidden="1" x14ac:dyDescent="0.2"/>
    <row r="89" s="186" customFormat="1" hidden="1" x14ac:dyDescent="0.2"/>
    <row r="90" s="186" customFormat="1" hidden="1" x14ac:dyDescent="0.2"/>
    <row r="91" s="186" customFormat="1" hidden="1" x14ac:dyDescent="0.2"/>
    <row r="92" s="186" customFormat="1" hidden="1" x14ac:dyDescent="0.2"/>
    <row r="93" s="186" customFormat="1" hidden="1" x14ac:dyDescent="0.2"/>
    <row r="94" s="186" customFormat="1" hidden="1" x14ac:dyDescent="0.2"/>
    <row r="95" s="186" customFormat="1" hidden="1" x14ac:dyDescent="0.2"/>
    <row r="96" s="186" customFormat="1" hidden="1" x14ac:dyDescent="0.2"/>
    <row r="97" s="186" customFormat="1" hidden="1" x14ac:dyDescent="0.2"/>
    <row r="98" s="186" customFormat="1" hidden="1" x14ac:dyDescent="0.2"/>
    <row r="99" s="186" customFormat="1" hidden="1" x14ac:dyDescent="0.2"/>
    <row r="100" s="186" customFormat="1" hidden="1" x14ac:dyDescent="0.2"/>
    <row r="101" s="186" customFormat="1" hidden="1" x14ac:dyDescent="0.2"/>
    <row r="102" s="186" customFormat="1" hidden="1" x14ac:dyDescent="0.2"/>
    <row r="103" s="186" customFormat="1" hidden="1" x14ac:dyDescent="0.2"/>
    <row r="104" s="186" customFormat="1" hidden="1" x14ac:dyDescent="0.2"/>
    <row r="105" s="186" customFormat="1" hidden="1" x14ac:dyDescent="0.2"/>
    <row r="106" s="186" customFormat="1" hidden="1" x14ac:dyDescent="0.2"/>
    <row r="107" s="186" customFormat="1" hidden="1" x14ac:dyDescent="0.2"/>
    <row r="108" s="186" customFormat="1" hidden="1" x14ac:dyDescent="0.2"/>
    <row r="109" s="186" customFormat="1" hidden="1" x14ac:dyDescent="0.2"/>
    <row r="110" s="186" customFormat="1" hidden="1" x14ac:dyDescent="0.2"/>
    <row r="111" s="186" customFormat="1" hidden="1" x14ac:dyDescent="0.2"/>
    <row r="112" s="186" customFormat="1" hidden="1" x14ac:dyDescent="0.2"/>
    <row r="113" s="186" customFormat="1" hidden="1" x14ac:dyDescent="0.2"/>
    <row r="114" s="186" customFormat="1" hidden="1" x14ac:dyDescent="0.2"/>
    <row r="115" s="186" customFormat="1" hidden="1" x14ac:dyDescent="0.2"/>
    <row r="116" s="186" customFormat="1" hidden="1" x14ac:dyDescent="0.2"/>
    <row r="117" s="186" customFormat="1" hidden="1" x14ac:dyDescent="0.2"/>
    <row r="118" s="186" customFormat="1" hidden="1" x14ac:dyDescent="0.2"/>
    <row r="119" s="186" customFormat="1" hidden="1" x14ac:dyDescent="0.2"/>
    <row r="120" s="186" customFormat="1" hidden="1" x14ac:dyDescent="0.2"/>
    <row r="121" s="186" customFormat="1" hidden="1" x14ac:dyDescent="0.2"/>
    <row r="122" s="186" customFormat="1" hidden="1" x14ac:dyDescent="0.2"/>
    <row r="123" s="186" customFormat="1" hidden="1" x14ac:dyDescent="0.2"/>
    <row r="124" s="186" customFormat="1" hidden="1" x14ac:dyDescent="0.2"/>
    <row r="125" s="186" customFormat="1" hidden="1" x14ac:dyDescent="0.2"/>
    <row r="126" s="186" customFormat="1" hidden="1" x14ac:dyDescent="0.2"/>
    <row r="127" s="186" customFormat="1" hidden="1" x14ac:dyDescent="0.2"/>
    <row r="128" s="186" customFormat="1" hidden="1" x14ac:dyDescent="0.2"/>
    <row r="129" s="186" customFormat="1" hidden="1" x14ac:dyDescent="0.2"/>
    <row r="130" s="186" customFormat="1" hidden="1" x14ac:dyDescent="0.2"/>
    <row r="131" s="186" customFormat="1" hidden="1" x14ac:dyDescent="0.2"/>
    <row r="132" s="186" customFormat="1" hidden="1" x14ac:dyDescent="0.2"/>
    <row r="133" s="186" customFormat="1" hidden="1" x14ac:dyDescent="0.2"/>
    <row r="134" s="186" customFormat="1" hidden="1" x14ac:dyDescent="0.2"/>
    <row r="135" s="186" customFormat="1" hidden="1" x14ac:dyDescent="0.2"/>
    <row r="136" s="186" customFormat="1" hidden="1" x14ac:dyDescent="0.2"/>
    <row r="137" s="186" customFormat="1" hidden="1" x14ac:dyDescent="0.2"/>
    <row r="138" s="186" customFormat="1" hidden="1" x14ac:dyDescent="0.2"/>
    <row r="139" s="186" customFormat="1" hidden="1" x14ac:dyDescent="0.2"/>
    <row r="140" s="186" customFormat="1" hidden="1" x14ac:dyDescent="0.2"/>
    <row r="141" s="186" customFormat="1" hidden="1" x14ac:dyDescent="0.2"/>
    <row r="142" s="186" customFormat="1" hidden="1" x14ac:dyDescent="0.2"/>
    <row r="143" s="186" customFormat="1" hidden="1" x14ac:dyDescent="0.2"/>
    <row r="144" s="186" customFormat="1" hidden="1" x14ac:dyDescent="0.2"/>
    <row r="145" s="186" customFormat="1" hidden="1" x14ac:dyDescent="0.2"/>
    <row r="146" s="186" customFormat="1" hidden="1" x14ac:dyDescent="0.2"/>
    <row r="147" s="186" customFormat="1" hidden="1" x14ac:dyDescent="0.2"/>
    <row r="148" s="186" customFormat="1" hidden="1" x14ac:dyDescent="0.2"/>
    <row r="149" s="186" customFormat="1" hidden="1" x14ac:dyDescent="0.2"/>
    <row r="150" s="186" customFormat="1" hidden="1" x14ac:dyDescent="0.2"/>
    <row r="151" s="186" customFormat="1" hidden="1" x14ac:dyDescent="0.2"/>
    <row r="152" s="186" customFormat="1" hidden="1" x14ac:dyDescent="0.2"/>
    <row r="153" s="186" customFormat="1" hidden="1" x14ac:dyDescent="0.2"/>
    <row r="154" s="186" customFormat="1" hidden="1" x14ac:dyDescent="0.2"/>
    <row r="155" s="186" customFormat="1" hidden="1" x14ac:dyDescent="0.2"/>
    <row r="156" s="186" customFormat="1" hidden="1" x14ac:dyDescent="0.2"/>
    <row r="157" s="186" customFormat="1" hidden="1" x14ac:dyDescent="0.2"/>
    <row r="158" s="186" customFormat="1" hidden="1" x14ac:dyDescent="0.2"/>
    <row r="159" s="186" customFormat="1" hidden="1" x14ac:dyDescent="0.2"/>
    <row r="160" s="186" customFormat="1" hidden="1" x14ac:dyDescent="0.2"/>
    <row r="161" s="186" customFormat="1" hidden="1" x14ac:dyDescent="0.2"/>
    <row r="162" s="186" customFormat="1" hidden="1" x14ac:dyDescent="0.2"/>
    <row r="163" s="186" customFormat="1" hidden="1" x14ac:dyDescent="0.2"/>
    <row r="164" s="186" customFormat="1" hidden="1" x14ac:dyDescent="0.2"/>
    <row r="165" s="186" customFormat="1" hidden="1" x14ac:dyDescent="0.2"/>
    <row r="166" s="186" customFormat="1" hidden="1" x14ac:dyDescent="0.2"/>
    <row r="167" s="186" customFormat="1" hidden="1" x14ac:dyDescent="0.2"/>
    <row r="168" s="186" customFormat="1" hidden="1" x14ac:dyDescent="0.2"/>
    <row r="169" s="186" customFormat="1" hidden="1" x14ac:dyDescent="0.2"/>
    <row r="170" s="186" customFormat="1" hidden="1" x14ac:dyDescent="0.2"/>
    <row r="171" s="186" customFormat="1" hidden="1" x14ac:dyDescent="0.2"/>
    <row r="172" s="186" customFormat="1" hidden="1" x14ac:dyDescent="0.2"/>
    <row r="173" s="186" customFormat="1" hidden="1" x14ac:dyDescent="0.2"/>
    <row r="174" s="186" customFormat="1" hidden="1" x14ac:dyDescent="0.2"/>
    <row r="175" s="186" customFormat="1" hidden="1" x14ac:dyDescent="0.2"/>
    <row r="176" s="186" customFormat="1" hidden="1" x14ac:dyDescent="0.2"/>
    <row r="177" s="186" customFormat="1" hidden="1" x14ac:dyDescent="0.2"/>
    <row r="178" s="186" customFormat="1" hidden="1" x14ac:dyDescent="0.2"/>
    <row r="179" s="186" customFormat="1" hidden="1" x14ac:dyDescent="0.2"/>
    <row r="180" s="186" customFormat="1" hidden="1" x14ac:dyDescent="0.2"/>
    <row r="181" s="186" customFormat="1" hidden="1" x14ac:dyDescent="0.2"/>
    <row r="182" s="186" customFormat="1" hidden="1" x14ac:dyDescent="0.2"/>
    <row r="183" s="186" customFormat="1" hidden="1" x14ac:dyDescent="0.2"/>
    <row r="184" s="186" customFormat="1" hidden="1" x14ac:dyDescent="0.2"/>
    <row r="185" s="186" customFormat="1" hidden="1" x14ac:dyDescent="0.2"/>
    <row r="186" s="186" customFormat="1" hidden="1" x14ac:dyDescent="0.2"/>
    <row r="187" s="186" customFormat="1" hidden="1" x14ac:dyDescent="0.2"/>
    <row r="188" s="186" customFormat="1" hidden="1" x14ac:dyDescent="0.2"/>
    <row r="189" s="186" customFormat="1" hidden="1" x14ac:dyDescent="0.2"/>
    <row r="190" s="186" customFormat="1" hidden="1" x14ac:dyDescent="0.2"/>
    <row r="191" s="186" customFormat="1" hidden="1" x14ac:dyDescent="0.2"/>
    <row r="192" s="186" customFormat="1" hidden="1" x14ac:dyDescent="0.2"/>
    <row r="193" s="186" customFormat="1" hidden="1" x14ac:dyDescent="0.2"/>
    <row r="194" s="186" customFormat="1" hidden="1" x14ac:dyDescent="0.2"/>
    <row r="195" s="186" customFormat="1" hidden="1" x14ac:dyDescent="0.2"/>
    <row r="196" s="186" customFormat="1" hidden="1" x14ac:dyDescent="0.2"/>
    <row r="197" s="186" customFormat="1" hidden="1" x14ac:dyDescent="0.2"/>
    <row r="198" s="186" customFormat="1" hidden="1" x14ac:dyDescent="0.2"/>
    <row r="199" s="186" customFormat="1" hidden="1" x14ac:dyDescent="0.2"/>
    <row r="200" s="186" customFormat="1" hidden="1" x14ac:dyDescent="0.2"/>
    <row r="201" s="186" customFormat="1" hidden="1" x14ac:dyDescent="0.2"/>
    <row r="202" s="186" customFormat="1" hidden="1" x14ac:dyDescent="0.2"/>
    <row r="203" s="186" customFormat="1" hidden="1" x14ac:dyDescent="0.2"/>
    <row r="204" s="186" customFormat="1" hidden="1" x14ac:dyDescent="0.2"/>
    <row r="205" s="186" customFormat="1" hidden="1" x14ac:dyDescent="0.2"/>
    <row r="206" s="186" customFormat="1" hidden="1" x14ac:dyDescent="0.2"/>
    <row r="207" s="186" customFormat="1" hidden="1" x14ac:dyDescent="0.2"/>
    <row r="208" s="186" customFormat="1" hidden="1" x14ac:dyDescent="0.2"/>
    <row r="209" s="186" customFormat="1" hidden="1" x14ac:dyDescent="0.2"/>
    <row r="210" s="186" customFormat="1" hidden="1" x14ac:dyDescent="0.2"/>
    <row r="211" s="186" customFormat="1" hidden="1" x14ac:dyDescent="0.2"/>
    <row r="212" s="186" customFormat="1" hidden="1" x14ac:dyDescent="0.2"/>
    <row r="213" s="186" customFormat="1" hidden="1" x14ac:dyDescent="0.2"/>
    <row r="214" s="186" customFormat="1" hidden="1" x14ac:dyDescent="0.2"/>
    <row r="215" s="186" customFormat="1" hidden="1" x14ac:dyDescent="0.2"/>
    <row r="216" s="186" customFormat="1" hidden="1" x14ac:dyDescent="0.2"/>
    <row r="217" s="186" customFormat="1" hidden="1" x14ac:dyDescent="0.2"/>
    <row r="218" s="186" customFormat="1" hidden="1" x14ac:dyDescent="0.2"/>
    <row r="219" s="186" customFormat="1" hidden="1" x14ac:dyDescent="0.2"/>
    <row r="220" s="186" customFormat="1" hidden="1" x14ac:dyDescent="0.2"/>
    <row r="221" s="186" customFormat="1" hidden="1" x14ac:dyDescent="0.2"/>
    <row r="222" s="186" customFormat="1" hidden="1" x14ac:dyDescent="0.2"/>
    <row r="223" s="186" customFormat="1" hidden="1" x14ac:dyDescent="0.2"/>
    <row r="224" s="186" customFormat="1" hidden="1" x14ac:dyDescent="0.2"/>
    <row r="225" s="186" customFormat="1" hidden="1" x14ac:dyDescent="0.2"/>
    <row r="226" s="186" customFormat="1" hidden="1" x14ac:dyDescent="0.2"/>
    <row r="227" s="186" customFormat="1" hidden="1" x14ac:dyDescent="0.2"/>
    <row r="228" s="186" customFormat="1" hidden="1" x14ac:dyDescent="0.2"/>
    <row r="229" s="186" customFormat="1" hidden="1" x14ac:dyDescent="0.2"/>
    <row r="230" s="186" customFormat="1" hidden="1" x14ac:dyDescent="0.2"/>
    <row r="231" s="186" customFormat="1" hidden="1" x14ac:dyDescent="0.2"/>
    <row r="232" s="186" customFormat="1" hidden="1" x14ac:dyDescent="0.2"/>
    <row r="233" s="186" customFormat="1" hidden="1" x14ac:dyDescent="0.2"/>
    <row r="234" s="186" customFormat="1" hidden="1" x14ac:dyDescent="0.2"/>
    <row r="235" s="186" customFormat="1" hidden="1" x14ac:dyDescent="0.2"/>
    <row r="236" s="186" customFormat="1" hidden="1" x14ac:dyDescent="0.2"/>
    <row r="237" s="186" customFormat="1" hidden="1" x14ac:dyDescent="0.2"/>
    <row r="238" s="186" customFormat="1" hidden="1" x14ac:dyDescent="0.2"/>
    <row r="239" s="186" customFormat="1" hidden="1" x14ac:dyDescent="0.2"/>
    <row r="240" s="186" customFormat="1" hidden="1" x14ac:dyDescent="0.2"/>
    <row r="241" s="186" customFormat="1" hidden="1" x14ac:dyDescent="0.2"/>
    <row r="242" s="186" customFormat="1" hidden="1" x14ac:dyDescent="0.2"/>
    <row r="243" s="186" customFormat="1" hidden="1" x14ac:dyDescent="0.2"/>
    <row r="244" s="186" customFormat="1" hidden="1" x14ac:dyDescent="0.2"/>
    <row r="245" s="186" customFormat="1" hidden="1" x14ac:dyDescent="0.2"/>
    <row r="246" s="186" customFormat="1" hidden="1" x14ac:dyDescent="0.2"/>
    <row r="247" s="186" customFormat="1" hidden="1" x14ac:dyDescent="0.2"/>
    <row r="248" s="186" customFormat="1" hidden="1" x14ac:dyDescent="0.2"/>
    <row r="249" s="186" customFormat="1" hidden="1" x14ac:dyDescent="0.2"/>
    <row r="250" s="186" customFormat="1" hidden="1" x14ac:dyDescent="0.2"/>
    <row r="251" s="186" customFormat="1" hidden="1" x14ac:dyDescent="0.2"/>
    <row r="252" s="186" customFormat="1" hidden="1" x14ac:dyDescent="0.2"/>
    <row r="253" s="186" customFormat="1" hidden="1" x14ac:dyDescent="0.2"/>
    <row r="254" s="186" customFormat="1" hidden="1" x14ac:dyDescent="0.2"/>
    <row r="255" s="186" customFormat="1" hidden="1" x14ac:dyDescent="0.2"/>
    <row r="256" s="186" customFormat="1" hidden="1" x14ac:dyDescent="0.2"/>
    <row r="257" s="186" customFormat="1" hidden="1" x14ac:dyDescent="0.2"/>
    <row r="258" s="186" customFormat="1" hidden="1" x14ac:dyDescent="0.2"/>
    <row r="259" s="186" customFormat="1" hidden="1" x14ac:dyDescent="0.2"/>
    <row r="260" s="186" customFormat="1" hidden="1" x14ac:dyDescent="0.2"/>
    <row r="261" s="186" customFormat="1" hidden="1" x14ac:dyDescent="0.2"/>
    <row r="262" s="186" customFormat="1" hidden="1" x14ac:dyDescent="0.2"/>
    <row r="263" s="186" customFormat="1" hidden="1" x14ac:dyDescent="0.2"/>
    <row r="264" s="186" customFormat="1" hidden="1" x14ac:dyDescent="0.2"/>
    <row r="265" s="186" customFormat="1" hidden="1" x14ac:dyDescent="0.2"/>
    <row r="266" s="186" customFormat="1" hidden="1" x14ac:dyDescent="0.2"/>
    <row r="267" s="186" customFormat="1" hidden="1" x14ac:dyDescent="0.2"/>
    <row r="268" s="186" customFormat="1" hidden="1" x14ac:dyDescent="0.2"/>
    <row r="269" s="186" customFormat="1" hidden="1" x14ac:dyDescent="0.2"/>
    <row r="270" s="186" customFormat="1" hidden="1" x14ac:dyDescent="0.2"/>
    <row r="271" s="186" customFormat="1" hidden="1" x14ac:dyDescent="0.2"/>
    <row r="272" s="186" customFormat="1" hidden="1" x14ac:dyDescent="0.2"/>
    <row r="273" s="186" customFormat="1" hidden="1" x14ac:dyDescent="0.2"/>
    <row r="274" s="186" customFormat="1" hidden="1" x14ac:dyDescent="0.2"/>
    <row r="275" s="186" customFormat="1" hidden="1" x14ac:dyDescent="0.2"/>
    <row r="276" s="186" customFormat="1" hidden="1" x14ac:dyDescent="0.2"/>
    <row r="277" s="186" customFormat="1" hidden="1" x14ac:dyDescent="0.2"/>
    <row r="278" s="186" customFormat="1" hidden="1" x14ac:dyDescent="0.2"/>
    <row r="279" s="186" customFormat="1" hidden="1" x14ac:dyDescent="0.2"/>
    <row r="280" s="186" customFormat="1" hidden="1" x14ac:dyDescent="0.2"/>
    <row r="281" s="186" customFormat="1" hidden="1" x14ac:dyDescent="0.2"/>
    <row r="282" s="186" customFormat="1" hidden="1" x14ac:dyDescent="0.2"/>
    <row r="283" s="186" customFormat="1" hidden="1" x14ac:dyDescent="0.2"/>
    <row r="284" s="186" customFormat="1" hidden="1" x14ac:dyDescent="0.2"/>
    <row r="285" s="186" customFormat="1" hidden="1" x14ac:dyDescent="0.2"/>
    <row r="286" s="186" customFormat="1" hidden="1" x14ac:dyDescent="0.2"/>
    <row r="287" s="186" customFormat="1" hidden="1" x14ac:dyDescent="0.2"/>
    <row r="288" s="186" customFormat="1" hidden="1" x14ac:dyDescent="0.2"/>
    <row r="289" s="186" customFormat="1" hidden="1" x14ac:dyDescent="0.2"/>
    <row r="290" s="186" customFormat="1" hidden="1" x14ac:dyDescent="0.2"/>
    <row r="291" s="186" customFormat="1" hidden="1" x14ac:dyDescent="0.2"/>
    <row r="292" s="186" customFormat="1" hidden="1" x14ac:dyDescent="0.2"/>
    <row r="293" s="186" customFormat="1" hidden="1" x14ac:dyDescent="0.2"/>
    <row r="294" s="186" customFormat="1" hidden="1" x14ac:dyDescent="0.2"/>
    <row r="295" s="186" customFormat="1" hidden="1" x14ac:dyDescent="0.2"/>
    <row r="296" s="186" customFormat="1" hidden="1" x14ac:dyDescent="0.2"/>
    <row r="297" s="186" customFormat="1" hidden="1" x14ac:dyDescent="0.2"/>
    <row r="298" s="186" customFormat="1" hidden="1" x14ac:dyDescent="0.2"/>
    <row r="299" s="186" customFormat="1" hidden="1" x14ac:dyDescent="0.2"/>
    <row r="300" s="186" customFormat="1" hidden="1" x14ac:dyDescent="0.2"/>
    <row r="301" s="186" customFormat="1" hidden="1" x14ac:dyDescent="0.2"/>
    <row r="302" s="186" customFormat="1" hidden="1" x14ac:dyDescent="0.2"/>
    <row r="303" s="186" customFormat="1" hidden="1" x14ac:dyDescent="0.2"/>
    <row r="304" s="186" customFormat="1" hidden="1" x14ac:dyDescent="0.2"/>
    <row r="305" s="186" customFormat="1" hidden="1" x14ac:dyDescent="0.2"/>
    <row r="306" s="186" customFormat="1" hidden="1" x14ac:dyDescent="0.2"/>
    <row r="307" s="186" customFormat="1" hidden="1" x14ac:dyDescent="0.2"/>
    <row r="308" s="186" customFormat="1" hidden="1" x14ac:dyDescent="0.2"/>
    <row r="309" s="186" customFormat="1" hidden="1" x14ac:dyDescent="0.2"/>
    <row r="310" s="186" customFormat="1" hidden="1" x14ac:dyDescent="0.2"/>
    <row r="311" s="186" customFormat="1" hidden="1" x14ac:dyDescent="0.2"/>
    <row r="312" s="186" customFormat="1" hidden="1" x14ac:dyDescent="0.2"/>
    <row r="313" s="186" customFormat="1" hidden="1" x14ac:dyDescent="0.2"/>
    <row r="314" s="186" customFormat="1" hidden="1" x14ac:dyDescent="0.2"/>
    <row r="315" s="186" customFormat="1" hidden="1" x14ac:dyDescent="0.2"/>
    <row r="316" s="186" customFormat="1" hidden="1" x14ac:dyDescent="0.2"/>
    <row r="317" s="186" customFormat="1" hidden="1" x14ac:dyDescent="0.2"/>
    <row r="318" s="186" customFormat="1" hidden="1" x14ac:dyDescent="0.2"/>
    <row r="319" s="186" customFormat="1" hidden="1" x14ac:dyDescent="0.2"/>
    <row r="320" s="186" customFormat="1" hidden="1" x14ac:dyDescent="0.2"/>
    <row r="321" s="186" customFormat="1" hidden="1" x14ac:dyDescent="0.2"/>
    <row r="322" s="186" customFormat="1" hidden="1" x14ac:dyDescent="0.2"/>
    <row r="323" s="186" customFormat="1" hidden="1" x14ac:dyDescent="0.2"/>
    <row r="324" s="186" customFormat="1" hidden="1" x14ac:dyDescent="0.2"/>
    <row r="325" s="186" customFormat="1" hidden="1" x14ac:dyDescent="0.2"/>
    <row r="326" s="186" customFormat="1" hidden="1" x14ac:dyDescent="0.2"/>
    <row r="327" s="186" customFormat="1" hidden="1" x14ac:dyDescent="0.2"/>
    <row r="328" s="186" customFormat="1" hidden="1" x14ac:dyDescent="0.2"/>
    <row r="329" s="186" customFormat="1" hidden="1" x14ac:dyDescent="0.2"/>
    <row r="330" s="186" customFormat="1" hidden="1" x14ac:dyDescent="0.2"/>
    <row r="331" s="186" customFormat="1" hidden="1" x14ac:dyDescent="0.2"/>
    <row r="332" s="186" customFormat="1" hidden="1" x14ac:dyDescent="0.2"/>
    <row r="333" s="186" customFormat="1" hidden="1" x14ac:dyDescent="0.2"/>
    <row r="334" s="186" customFormat="1" hidden="1" x14ac:dyDescent="0.2"/>
    <row r="335" s="186" customFormat="1" hidden="1" x14ac:dyDescent="0.2"/>
    <row r="336" s="186" customFormat="1" hidden="1" x14ac:dyDescent="0.2"/>
    <row r="337" s="186" customFormat="1" hidden="1" x14ac:dyDescent="0.2"/>
    <row r="338" s="186" customFormat="1" hidden="1" x14ac:dyDescent="0.2"/>
    <row r="339" s="186" customFormat="1" hidden="1" x14ac:dyDescent="0.2"/>
    <row r="340" s="186" customFormat="1" hidden="1" x14ac:dyDescent="0.2"/>
    <row r="341" s="186" customFormat="1" hidden="1" x14ac:dyDescent="0.2"/>
    <row r="342" s="186" customFormat="1" hidden="1" x14ac:dyDescent="0.2"/>
    <row r="343" s="186" customFormat="1" hidden="1" x14ac:dyDescent="0.2"/>
    <row r="344" s="186" customFormat="1" hidden="1" x14ac:dyDescent="0.2"/>
    <row r="345" s="186" customFormat="1" hidden="1" x14ac:dyDescent="0.2"/>
    <row r="346" s="186" customFormat="1" hidden="1" x14ac:dyDescent="0.2"/>
    <row r="347" s="186" customFormat="1" hidden="1" x14ac:dyDescent="0.2"/>
    <row r="348" s="186" customFormat="1" hidden="1" x14ac:dyDescent="0.2"/>
    <row r="349" s="186" customFormat="1" hidden="1" x14ac:dyDescent="0.2"/>
    <row r="350" s="186" customFormat="1" hidden="1" x14ac:dyDescent="0.2"/>
    <row r="351" s="186" customFormat="1" hidden="1" x14ac:dyDescent="0.2"/>
    <row r="352" s="186" customFormat="1" hidden="1" x14ac:dyDescent="0.2"/>
    <row r="353" s="186" customFormat="1" hidden="1" x14ac:dyDescent="0.2"/>
    <row r="354" s="186" customFormat="1" hidden="1" x14ac:dyDescent="0.2"/>
    <row r="355" s="186" customFormat="1" hidden="1" x14ac:dyDescent="0.2"/>
    <row r="356" s="186" customFormat="1" hidden="1" x14ac:dyDescent="0.2"/>
    <row r="357" s="186" customFormat="1" hidden="1" x14ac:dyDescent="0.2"/>
    <row r="358" s="186" customFormat="1" hidden="1" x14ac:dyDescent="0.2"/>
    <row r="359" s="186" customFormat="1" hidden="1" x14ac:dyDescent="0.2"/>
    <row r="360" s="186" customFormat="1" hidden="1" x14ac:dyDescent="0.2"/>
    <row r="361" s="186" customFormat="1" hidden="1" x14ac:dyDescent="0.2"/>
    <row r="362" s="186" customFormat="1" hidden="1" x14ac:dyDescent="0.2"/>
    <row r="363" s="186" customFormat="1" hidden="1" x14ac:dyDescent="0.2"/>
    <row r="364" s="186" customFormat="1" hidden="1" x14ac:dyDescent="0.2"/>
    <row r="365" s="186" customFormat="1" hidden="1" x14ac:dyDescent="0.2"/>
    <row r="366" s="186" customFormat="1" hidden="1" x14ac:dyDescent="0.2"/>
    <row r="367" s="186" customFormat="1" hidden="1" x14ac:dyDescent="0.2"/>
    <row r="368" s="186" customFormat="1" hidden="1" x14ac:dyDescent="0.2"/>
    <row r="369" s="186" customFormat="1" hidden="1" x14ac:dyDescent="0.2"/>
    <row r="370" s="186" customFormat="1" hidden="1" x14ac:dyDescent="0.2"/>
    <row r="371" s="186" customFormat="1" hidden="1" x14ac:dyDescent="0.2"/>
    <row r="372" s="186" customFormat="1" hidden="1" x14ac:dyDescent="0.2"/>
    <row r="373" s="186" customFormat="1" hidden="1" x14ac:dyDescent="0.2"/>
    <row r="374" s="186" customFormat="1" hidden="1" x14ac:dyDescent="0.2"/>
    <row r="375" s="186" customFormat="1" hidden="1" x14ac:dyDescent="0.2"/>
    <row r="376" s="186" customFormat="1" hidden="1" x14ac:dyDescent="0.2"/>
    <row r="377" s="186" customFormat="1" hidden="1" x14ac:dyDescent="0.2"/>
    <row r="378" s="186" customFormat="1" hidden="1" x14ac:dyDescent="0.2"/>
    <row r="379" s="186" customFormat="1" hidden="1" x14ac:dyDescent="0.2"/>
    <row r="380" s="186" customFormat="1" hidden="1" x14ac:dyDescent="0.2"/>
    <row r="381" s="186" customFormat="1" hidden="1" x14ac:dyDescent="0.2"/>
    <row r="382" s="186" customFormat="1" hidden="1" x14ac:dyDescent="0.2"/>
    <row r="383" s="186" customFormat="1" hidden="1" x14ac:dyDescent="0.2"/>
    <row r="384" s="186" customFormat="1" hidden="1" x14ac:dyDescent="0.2"/>
    <row r="385" s="186" customFormat="1" hidden="1" x14ac:dyDescent="0.2"/>
    <row r="386" s="186" customFormat="1" hidden="1" x14ac:dyDescent="0.2"/>
    <row r="387" s="186" customFormat="1" hidden="1" x14ac:dyDescent="0.2"/>
    <row r="388" s="186" customFormat="1" hidden="1" x14ac:dyDescent="0.2"/>
    <row r="389" s="186" customFormat="1" hidden="1" x14ac:dyDescent="0.2"/>
    <row r="390" s="186" customFormat="1" hidden="1" x14ac:dyDescent="0.2"/>
    <row r="391" s="186" customFormat="1" hidden="1" x14ac:dyDescent="0.2"/>
    <row r="392" s="186" customFormat="1" hidden="1" x14ac:dyDescent="0.2"/>
    <row r="393" s="186" customFormat="1" hidden="1" x14ac:dyDescent="0.2"/>
    <row r="394" s="186" customFormat="1" hidden="1" x14ac:dyDescent="0.2"/>
    <row r="395" s="186" customFormat="1" hidden="1" x14ac:dyDescent="0.2"/>
    <row r="396" s="186" customFormat="1" hidden="1" x14ac:dyDescent="0.2"/>
    <row r="397" s="186" customFormat="1" hidden="1" x14ac:dyDescent="0.2"/>
    <row r="398" s="186" customFormat="1" hidden="1" x14ac:dyDescent="0.2"/>
    <row r="399" s="186" customFormat="1" hidden="1" x14ac:dyDescent="0.2"/>
    <row r="400" s="186" customFormat="1" hidden="1" x14ac:dyDescent="0.2"/>
    <row r="401" s="186" customFormat="1" hidden="1" x14ac:dyDescent="0.2"/>
    <row r="402" s="186" customFormat="1" hidden="1" x14ac:dyDescent="0.2"/>
    <row r="403" s="186" customFormat="1" hidden="1" x14ac:dyDescent="0.2"/>
    <row r="404" s="186" customFormat="1" hidden="1" x14ac:dyDescent="0.2"/>
    <row r="405" s="186" customFormat="1" hidden="1" x14ac:dyDescent="0.2"/>
    <row r="406" s="186" customFormat="1" hidden="1" x14ac:dyDescent="0.2"/>
    <row r="407" s="186" customFormat="1" hidden="1" x14ac:dyDescent="0.2"/>
    <row r="408" s="186" customFormat="1" hidden="1" x14ac:dyDescent="0.2"/>
    <row r="409" s="186" customFormat="1" hidden="1" x14ac:dyDescent="0.2"/>
    <row r="410" s="186" customFormat="1" hidden="1" x14ac:dyDescent="0.2"/>
    <row r="411" s="186" customFormat="1" hidden="1" x14ac:dyDescent="0.2"/>
    <row r="412" s="186" customFormat="1" hidden="1" x14ac:dyDescent="0.2"/>
    <row r="413" s="186" customFormat="1" hidden="1" x14ac:dyDescent="0.2"/>
    <row r="414" s="186" customFormat="1" hidden="1" x14ac:dyDescent="0.2"/>
    <row r="415" s="186" customFormat="1" hidden="1" x14ac:dyDescent="0.2"/>
    <row r="416" s="186" customFormat="1" hidden="1" x14ac:dyDescent="0.2"/>
    <row r="417" s="186" customFormat="1" hidden="1" x14ac:dyDescent="0.2"/>
    <row r="418" s="186" customFormat="1" hidden="1" x14ac:dyDescent="0.2"/>
    <row r="419" s="186" customFormat="1" hidden="1" x14ac:dyDescent="0.2"/>
    <row r="420" s="186" customFormat="1" hidden="1" x14ac:dyDescent="0.2"/>
    <row r="421" s="186" customFormat="1" hidden="1" x14ac:dyDescent="0.2"/>
    <row r="422" s="186" customFormat="1" hidden="1" x14ac:dyDescent="0.2"/>
    <row r="423" s="186" customFormat="1" hidden="1" x14ac:dyDescent="0.2"/>
    <row r="424" s="186" customFormat="1" hidden="1" x14ac:dyDescent="0.2"/>
    <row r="425" s="186" customFormat="1" hidden="1" x14ac:dyDescent="0.2"/>
    <row r="426" s="186" customFormat="1" hidden="1" x14ac:dyDescent="0.2"/>
    <row r="427" s="186" customFormat="1" hidden="1" x14ac:dyDescent="0.2"/>
    <row r="428" s="186" customFormat="1" hidden="1" x14ac:dyDescent="0.2"/>
    <row r="429" s="186" customFormat="1" hidden="1" x14ac:dyDescent="0.2"/>
    <row r="430" s="186" customFormat="1" hidden="1" x14ac:dyDescent="0.2"/>
    <row r="431" s="186" customFormat="1" hidden="1" x14ac:dyDescent="0.2"/>
    <row r="432" s="186" customFormat="1" hidden="1" x14ac:dyDescent="0.2"/>
    <row r="433" s="186" customFormat="1" hidden="1" x14ac:dyDescent="0.2"/>
    <row r="434" s="186" customFormat="1" hidden="1" x14ac:dyDescent="0.2"/>
    <row r="435" s="186" customFormat="1" hidden="1" x14ac:dyDescent="0.2"/>
    <row r="436" s="186" customFormat="1" hidden="1" x14ac:dyDescent="0.2"/>
    <row r="437" s="186" customFormat="1" hidden="1" x14ac:dyDescent="0.2"/>
    <row r="438" s="186" customFormat="1" hidden="1" x14ac:dyDescent="0.2"/>
    <row r="439" s="186" customFormat="1" hidden="1" x14ac:dyDescent="0.2"/>
    <row r="440" s="186" customFormat="1" hidden="1" x14ac:dyDescent="0.2"/>
    <row r="441" s="186" customFormat="1" hidden="1" x14ac:dyDescent="0.2"/>
    <row r="442" s="186" customFormat="1" hidden="1" x14ac:dyDescent="0.2"/>
    <row r="443" s="186" customFormat="1" hidden="1" x14ac:dyDescent="0.2"/>
    <row r="444" s="186" customFormat="1" hidden="1" x14ac:dyDescent="0.2"/>
    <row r="445" s="186" customFormat="1" hidden="1" x14ac:dyDescent="0.2"/>
    <row r="446" s="186" customFormat="1" hidden="1" x14ac:dyDescent="0.2"/>
    <row r="447" s="186" customFormat="1" hidden="1" x14ac:dyDescent="0.2"/>
    <row r="448" s="186" customFormat="1" hidden="1" x14ac:dyDescent="0.2"/>
    <row r="449" s="186" customFormat="1" hidden="1" x14ac:dyDescent="0.2"/>
    <row r="450" s="186" customFormat="1" hidden="1" x14ac:dyDescent="0.2"/>
    <row r="451" s="186" customFormat="1" hidden="1" x14ac:dyDescent="0.2"/>
    <row r="452" s="186" customFormat="1" hidden="1" x14ac:dyDescent="0.2"/>
    <row r="453" s="186" customFormat="1" hidden="1" x14ac:dyDescent="0.2"/>
    <row r="454" s="186" customFormat="1" hidden="1" x14ac:dyDescent="0.2"/>
    <row r="455" s="186" customFormat="1" hidden="1" x14ac:dyDescent="0.2"/>
    <row r="456" s="186" customFormat="1" hidden="1" x14ac:dyDescent="0.2"/>
    <row r="457" s="186" customFormat="1" hidden="1" x14ac:dyDescent="0.2"/>
    <row r="458" s="186" customFormat="1" hidden="1" x14ac:dyDescent="0.2"/>
    <row r="459" s="186" customFormat="1" hidden="1" x14ac:dyDescent="0.2"/>
    <row r="460" s="186" customFormat="1" hidden="1" x14ac:dyDescent="0.2"/>
    <row r="461" s="186" customFormat="1" hidden="1" x14ac:dyDescent="0.2"/>
    <row r="462" s="186" customFormat="1" hidden="1" x14ac:dyDescent="0.2"/>
    <row r="463" s="186" customFormat="1" hidden="1" x14ac:dyDescent="0.2"/>
    <row r="464" s="186" customFormat="1" hidden="1" x14ac:dyDescent="0.2"/>
    <row r="465" s="186" customFormat="1" hidden="1" x14ac:dyDescent="0.2"/>
    <row r="466" s="186" customFormat="1" hidden="1" x14ac:dyDescent="0.2"/>
    <row r="467" s="186" customFormat="1" hidden="1" x14ac:dyDescent="0.2"/>
    <row r="468" s="186" customFormat="1" hidden="1" x14ac:dyDescent="0.2"/>
    <row r="469" s="186" customFormat="1" hidden="1" x14ac:dyDescent="0.2"/>
    <row r="470" s="186" customFormat="1" hidden="1" x14ac:dyDescent="0.2"/>
    <row r="471" s="186" customFormat="1" hidden="1" x14ac:dyDescent="0.2"/>
    <row r="472" s="186" customFormat="1" hidden="1" x14ac:dyDescent="0.2"/>
    <row r="473" s="186" customFormat="1" hidden="1" x14ac:dyDescent="0.2"/>
    <row r="474" s="186" customFormat="1" hidden="1" x14ac:dyDescent="0.2"/>
    <row r="475" s="186" customFormat="1" hidden="1" x14ac:dyDescent="0.2"/>
    <row r="476" s="186" customFormat="1" hidden="1" x14ac:dyDescent="0.2"/>
    <row r="477" s="186" customFormat="1" hidden="1" x14ac:dyDescent="0.2"/>
    <row r="478" s="186" customFormat="1" hidden="1" x14ac:dyDescent="0.2"/>
    <row r="479" s="186" customFormat="1" hidden="1" x14ac:dyDescent="0.2"/>
    <row r="480" s="186" customFormat="1" hidden="1" x14ac:dyDescent="0.2"/>
    <row r="481" s="186" customFormat="1" hidden="1" x14ac:dyDescent="0.2"/>
    <row r="482" s="186" customFormat="1" hidden="1" x14ac:dyDescent="0.2"/>
    <row r="483" s="186" customFormat="1" hidden="1" x14ac:dyDescent="0.2"/>
    <row r="484" s="186" customFormat="1" hidden="1" x14ac:dyDescent="0.2"/>
    <row r="485" s="186" customFormat="1" hidden="1" x14ac:dyDescent="0.2"/>
    <row r="486" s="186" customFormat="1" hidden="1" x14ac:dyDescent="0.2"/>
    <row r="487" s="186" customFormat="1" hidden="1" x14ac:dyDescent="0.2"/>
    <row r="488" s="186" customFormat="1" hidden="1" x14ac:dyDescent="0.2"/>
    <row r="489" s="186" customFormat="1" hidden="1" x14ac:dyDescent="0.2"/>
    <row r="490" s="186" customFormat="1" hidden="1" x14ac:dyDescent="0.2"/>
    <row r="491" s="186" customFormat="1" hidden="1" x14ac:dyDescent="0.2"/>
    <row r="492" s="186" customFormat="1" hidden="1" x14ac:dyDescent="0.2"/>
    <row r="493" s="186" customFormat="1" hidden="1" x14ac:dyDescent="0.2"/>
    <row r="494" s="186" customFormat="1" hidden="1" x14ac:dyDescent="0.2"/>
    <row r="495" s="186" customFormat="1" hidden="1" x14ac:dyDescent="0.2"/>
    <row r="496" s="186" customFormat="1" hidden="1" x14ac:dyDescent="0.2"/>
    <row r="497" s="186" customFormat="1" hidden="1" x14ac:dyDescent="0.2"/>
    <row r="498" s="186" customFormat="1" hidden="1" x14ac:dyDescent="0.2"/>
    <row r="499" s="186" customFormat="1" hidden="1" x14ac:dyDescent="0.2"/>
    <row r="500" s="186" customFormat="1" hidden="1" x14ac:dyDescent="0.2"/>
    <row r="501" s="186" customFormat="1" hidden="1" x14ac:dyDescent="0.2"/>
    <row r="502" s="186" customFormat="1" hidden="1" x14ac:dyDescent="0.2"/>
    <row r="503" s="186" customFormat="1" hidden="1" x14ac:dyDescent="0.2"/>
    <row r="504" s="186" customFormat="1" hidden="1" x14ac:dyDescent="0.2"/>
    <row r="505" s="186" customFormat="1" hidden="1" x14ac:dyDescent="0.2"/>
    <row r="506" s="186" customFormat="1" hidden="1" x14ac:dyDescent="0.2"/>
    <row r="507" s="186" customFormat="1" hidden="1" x14ac:dyDescent="0.2"/>
    <row r="508" s="186" customFormat="1" hidden="1" x14ac:dyDescent="0.2"/>
    <row r="509" s="186" customFormat="1" hidden="1" x14ac:dyDescent="0.2"/>
    <row r="510" s="186" customFormat="1" hidden="1" x14ac:dyDescent="0.2"/>
    <row r="511" s="186" customFormat="1" hidden="1" x14ac:dyDescent="0.2"/>
    <row r="512" s="186" customFormat="1" hidden="1" x14ac:dyDescent="0.2"/>
    <row r="513" s="186" customFormat="1" hidden="1" x14ac:dyDescent="0.2"/>
    <row r="514" s="186" customFormat="1" hidden="1" x14ac:dyDescent="0.2"/>
    <row r="515" s="186" customFormat="1" hidden="1" x14ac:dyDescent="0.2"/>
    <row r="516" s="186" customFormat="1" hidden="1" x14ac:dyDescent="0.2"/>
    <row r="517" s="186" customFormat="1" hidden="1" x14ac:dyDescent="0.2"/>
    <row r="518" s="186" customFormat="1" hidden="1" x14ac:dyDescent="0.2"/>
    <row r="519" s="186" customFormat="1" hidden="1" x14ac:dyDescent="0.2"/>
    <row r="520" s="186" customFormat="1" hidden="1" x14ac:dyDescent="0.2"/>
    <row r="521" s="186" customFormat="1" hidden="1" x14ac:dyDescent="0.2"/>
    <row r="522" s="186" customFormat="1" hidden="1" x14ac:dyDescent="0.2"/>
  </sheetData>
  <sheetProtection password="B1A1" sheet="1" objects="1" scenarios="1"/>
  <protectedRanges>
    <protectedRange password="CDDA" sqref="D10:E10" name="Meer artikelen ABC"/>
  </protectedRanges>
  <customSheetViews>
    <customSheetView guid="{DB7468F2-DD7C-4FC2-8D7A-3B376A7B9192}" fitToPage="1" topLeftCell="A10">
      <selection activeCell="I37" sqref="I37"/>
      <pageMargins left="0.75" right="0.75" top="1" bottom="1" header="0.5" footer="0.5"/>
      <pageSetup paperSize="9" scale="93" orientation="landscape" r:id="rId1"/>
      <headerFooter alignWithMargins="0">
        <oddFooter>&amp;L&amp;F - &amp;A&amp;C&amp;P/&amp;N&amp;R&amp;D</oddFooter>
      </headerFooter>
    </customSheetView>
    <customSheetView guid="{3F9FA1E6-1BA7-48FB-BCA5-F23B09DF1C2F}" fitToPage="1" topLeftCell="A10">
      <selection activeCell="I37" sqref="I37"/>
      <pageMargins left="0.75" right="0.75" top="1" bottom="1" header="0.5" footer="0.5"/>
      <pageSetup paperSize="9" scale="93" orientation="landscape" r:id="rId2"/>
      <headerFooter alignWithMargins="0">
        <oddFooter>&amp;L&amp;F - &amp;A&amp;C&amp;P/&amp;N&amp;R&amp;D</oddFooter>
      </headerFooter>
    </customSheetView>
  </customSheetViews>
  <mergeCells count="7">
    <mergeCell ref="D10:F10"/>
    <mergeCell ref="B2:M2"/>
    <mergeCell ref="D8:E8"/>
    <mergeCell ref="D7:E7"/>
    <mergeCell ref="D6:E6"/>
    <mergeCell ref="D5:E5"/>
    <mergeCell ref="D4:E4"/>
  </mergeCells>
  <pageMargins left="0.75" right="0.75" top="1" bottom="1" header="0.5" footer="0.5"/>
  <pageSetup paperSize="9" scale="93" orientation="landscape"/>
  <headerFooter alignWithMargins="0">
    <oddFooter>&amp;L&amp;F - &amp;A&amp;C&amp;P/&amp;N&amp;R&amp;D</oddFooter>
  </headerFooter>
  <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174.9572565387198</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25</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2.8430288029929602E-31</v>
      </c>
      <c r="O30">
        <f t="shared" si="1"/>
        <v>25</v>
      </c>
      <c r="P30" t="str">
        <f t="shared" si="1"/>
        <v>C-art.</v>
      </c>
      <c r="Q30" s="12">
        <f t="shared" si="1"/>
        <v>2.8430288029929602E-31</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8.5703321960746102E-29</v>
      </c>
    </row>
    <row r="31" spans="2:27" hidden="1" x14ac:dyDescent="0.2">
      <c r="B31" s="1">
        <v>24</v>
      </c>
      <c r="C31" t="s">
        <v>23</v>
      </c>
      <c r="D31" s="15">
        <f t="shared" si="0"/>
        <v>1.1135196145055816E-28</v>
      </c>
      <c r="O31">
        <f t="shared" si="1"/>
        <v>24</v>
      </c>
      <c r="P31" t="str">
        <f t="shared" si="1"/>
        <v>C-art.</v>
      </c>
      <c r="Q31" s="12">
        <f t="shared" si="1"/>
        <v>1.1135196145055816E-28</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3.3259583743313478E-26</v>
      </c>
    </row>
    <row r="32" spans="2:27" hidden="1" x14ac:dyDescent="0.2">
      <c r="B32" s="1">
        <v>23</v>
      </c>
      <c r="C32" t="s">
        <v>23</v>
      </c>
      <c r="D32" s="15">
        <f t="shared" si="0"/>
        <v>2.0934168752704719E-26</v>
      </c>
      <c r="O32">
        <f t="shared" si="1"/>
        <v>23</v>
      </c>
      <c r="P32" t="str">
        <f t="shared" si="1"/>
        <v>C-art.</v>
      </c>
      <c r="Q32" s="12">
        <f t="shared" si="1"/>
        <v>2.0934168752704719E-26</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6.1946996561753631E-24</v>
      </c>
    </row>
    <row r="33" spans="2:27" hidden="1" x14ac:dyDescent="0.2">
      <c r="B33" s="1">
        <v>22</v>
      </c>
      <c r="C33" t="s">
        <v>23</v>
      </c>
      <c r="D33" s="15">
        <f t="shared" si="0"/>
        <v>2.5144262690748883E-24</v>
      </c>
      <c r="O33">
        <f t="shared" si="1"/>
        <v>22</v>
      </c>
      <c r="P33" t="str">
        <f t="shared" si="1"/>
        <v>C-art.</v>
      </c>
      <c r="Q33" s="12">
        <f t="shared" si="1"/>
        <v>2.5144262690748883E-24</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7.3703518736410708E-22</v>
      </c>
    </row>
    <row r="34" spans="2:27" hidden="1" x14ac:dyDescent="0.2">
      <c r="B34" s="1">
        <v>21</v>
      </c>
      <c r="C34" t="s">
        <v>23</v>
      </c>
      <c r="D34" s="15">
        <f t="shared" si="0"/>
        <v>2.1665973018528785E-22</v>
      </c>
      <c r="O34">
        <f t="shared" si="1"/>
        <v>21</v>
      </c>
      <c r="P34" t="str">
        <f t="shared" si="1"/>
        <v>C-art.</v>
      </c>
      <c r="Q34" s="12">
        <f t="shared" si="1"/>
        <v>2.1665973018528785E-22</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6.2899471087046305E-20</v>
      </c>
    </row>
    <row r="35" spans="2:27" hidden="1" x14ac:dyDescent="0.2">
      <c r="B35" s="1">
        <v>20</v>
      </c>
      <c r="C35" t="s">
        <v>23</v>
      </c>
      <c r="D35" s="15">
        <f t="shared" si="0"/>
        <v>1.4256210246191884E-20</v>
      </c>
      <c r="O35">
        <f t="shared" si="1"/>
        <v>20</v>
      </c>
      <c r="P35" t="str">
        <f t="shared" si="1"/>
        <v>C-art.</v>
      </c>
      <c r="Q35" s="12">
        <f t="shared" si="1"/>
        <v>1.4256210246191884E-20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4.0984703629768845E-18</v>
      </c>
    </row>
    <row r="36" spans="2:27" hidden="1" x14ac:dyDescent="0.2">
      <c r="B36" s="1">
        <v>19</v>
      </c>
      <c r="C36" t="s">
        <v>23</v>
      </c>
      <c r="D36" s="15">
        <f t="shared" si="0"/>
        <v>7.444909795233479E-19</v>
      </c>
      <c r="O36">
        <f t="shared" si="1"/>
        <v>19</v>
      </c>
      <c r="P36" t="str">
        <f t="shared" si="1"/>
        <v>C-art.</v>
      </c>
      <c r="Q36" s="12">
        <f t="shared" si="1"/>
        <v>7.444909795233479E-19</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2.1190893444760764E-16</v>
      </c>
    </row>
    <row r="37" spans="2:27" hidden="1" x14ac:dyDescent="0.2">
      <c r="B37" s="1">
        <v>18</v>
      </c>
      <c r="C37" t="s">
        <v>23</v>
      </c>
      <c r="D37" s="15">
        <f t="shared" si="0"/>
        <v>3.1658592605445386E-17</v>
      </c>
      <c r="O37">
        <f t="shared" si="1"/>
        <v>18</v>
      </c>
      <c r="P37" t="str">
        <f t="shared" si="1"/>
        <v>C-art.</v>
      </c>
      <c r="Q37" s="12">
        <f t="shared" si="1"/>
        <v>3.1658592605445386E-17</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8.9200917276759707E-15</v>
      </c>
    </row>
    <row r="38" spans="2:27" hidden="1" x14ac:dyDescent="0.2">
      <c r="B38" s="1">
        <v>17</v>
      </c>
      <c r="C38" t="s">
        <v>23</v>
      </c>
      <c r="D38" s="15">
        <f t="shared" si="0"/>
        <v>1.1159653893419491E-15</v>
      </c>
      <c r="O38">
        <f t="shared" si="1"/>
        <v>17</v>
      </c>
      <c r="P38" t="str">
        <f t="shared" si="1"/>
        <v>C-art.</v>
      </c>
      <c r="Q38" s="12">
        <f t="shared" si="1"/>
        <v>1.1159653893419491E-15</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3.111881887795462E-13</v>
      </c>
    </row>
    <row r="39" spans="2:27" hidden="1" x14ac:dyDescent="0.2">
      <c r="B39" s="1">
        <v>16</v>
      </c>
      <c r="C39" t="s">
        <v>23</v>
      </c>
      <c r="D39" s="15">
        <f t="shared" si="0"/>
        <v>3.3024309114230279E-14</v>
      </c>
      <c r="O39">
        <f t="shared" si="1"/>
        <v>16</v>
      </c>
      <c r="P39" t="str">
        <f t="shared" si="1"/>
        <v>C-art.</v>
      </c>
      <c r="Q39" s="12">
        <f t="shared" si="1"/>
        <v>3.3024309114230279E-14</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9.1116399973863513E-12</v>
      </c>
    </row>
    <row r="40" spans="2:27" hidden="1" x14ac:dyDescent="0.2">
      <c r="B40" s="1">
        <v>15</v>
      </c>
      <c r="C40" t="s">
        <v>23</v>
      </c>
      <c r="D40" s="15">
        <f t="shared" si="0"/>
        <v>8.2780934846336662E-13</v>
      </c>
      <c r="O40">
        <f t="shared" si="1"/>
        <v>15</v>
      </c>
      <c r="P40" t="str">
        <f t="shared" si="1"/>
        <v>C-art.</v>
      </c>
      <c r="Q40" s="12">
        <f t="shared" si="1"/>
        <v>8.2780934846336662E-13</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2.2592572738262202E-10</v>
      </c>
    </row>
    <row r="41" spans="2:27" hidden="1" x14ac:dyDescent="0.2">
      <c r="B41" s="1">
        <v>14</v>
      </c>
      <c r="C41" t="s">
        <v>23</v>
      </c>
      <c r="D41" s="15">
        <f t="shared" si="0"/>
        <v>1.7685017898990331E-11</v>
      </c>
      <c r="O41">
        <f t="shared" si="1"/>
        <v>14</v>
      </c>
      <c r="P41" t="str">
        <f t="shared" si="1"/>
        <v>C-art.</v>
      </c>
      <c r="Q41" s="12">
        <f t="shared" si="1"/>
        <v>1.7685017898990331E-11</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4.7728562106033764E-9</v>
      </c>
    </row>
    <row r="42" spans="2:27" hidden="1" x14ac:dyDescent="0.2">
      <c r="B42" s="1">
        <v>13</v>
      </c>
      <c r="C42" t="s">
        <v>23</v>
      </c>
      <c r="D42" s="15">
        <f t="shared" si="0"/>
        <v>3.2324282715376633E-10</v>
      </c>
      <c r="O42">
        <f t="shared" si="1"/>
        <v>13</v>
      </c>
      <c r="P42" t="str">
        <f t="shared" si="1"/>
        <v>C-art.</v>
      </c>
      <c r="Q42" s="12">
        <f t="shared" si="1"/>
        <v>3.2324282715376633E-10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8.6234721428081794E-8</v>
      </c>
    </row>
    <row r="43" spans="2:27" hidden="1" x14ac:dyDescent="0.2">
      <c r="B43" s="1">
        <v>12</v>
      </c>
      <c r="C43" t="s">
        <v>23</v>
      </c>
      <c r="D43" s="15">
        <f t="shared" si="0"/>
        <v>5.0641376254090221E-9</v>
      </c>
      <c r="O43">
        <f t="shared" si="1"/>
        <v>12</v>
      </c>
      <c r="P43" t="str">
        <f t="shared" si="1"/>
        <v>C-art.</v>
      </c>
      <c r="Q43" s="12">
        <f t="shared" si="1"/>
        <v>5.0641376254090221E-9</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1.3349144690387803E-6</v>
      </c>
    </row>
    <row r="44" spans="2:27" hidden="1" x14ac:dyDescent="0.2">
      <c r="B44" s="1">
        <v>11</v>
      </c>
      <c r="C44" t="s">
        <v>23</v>
      </c>
      <c r="D44" s="15">
        <f t="shared" si="0"/>
        <v>6.8004133826920888E-8</v>
      </c>
      <c r="O44">
        <f t="shared" si="1"/>
        <v>11</v>
      </c>
      <c r="P44" t="str">
        <f t="shared" si="1"/>
        <v>C-art.</v>
      </c>
      <c r="Q44" s="12">
        <f t="shared" si="1"/>
        <v>6.8004133826920888E-8</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1.7703289478716225E-5</v>
      </c>
    </row>
    <row r="45" spans="2:27" hidden="1" x14ac:dyDescent="0.2">
      <c r="B45" s="1">
        <v>10</v>
      </c>
      <c r="C45" t="s">
        <v>23</v>
      </c>
      <c r="D45" s="15">
        <f t="shared" si="0"/>
        <v>7.812919375226221E-7</v>
      </c>
      <c r="G45" s="16"/>
      <c r="O45">
        <f t="shared" ref="O45:Q54" si="10">B45</f>
        <v>10</v>
      </c>
      <c r="P45" t="str">
        <f t="shared" si="10"/>
        <v>C-art.</v>
      </c>
      <c r="Q45" s="12">
        <f t="shared" si="10"/>
        <v>7.812919375226221E-7</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2.0073662724228955E-4</v>
      </c>
    </row>
    <row r="46" spans="2:27" hidden="1" x14ac:dyDescent="0.2">
      <c r="B46" s="1">
        <v>9</v>
      </c>
      <c r="C46" t="s">
        <v>23</v>
      </c>
      <c r="D46" s="15">
        <f t="shared" si="0"/>
        <v>7.6501502215756942E-6</v>
      </c>
      <c r="O46">
        <f t="shared" si="10"/>
        <v>9</v>
      </c>
      <c r="P46" t="str">
        <f t="shared" si="10"/>
        <v>C-art.</v>
      </c>
      <c r="Q46" s="12">
        <f t="shared" si="10"/>
        <v>7.6501502215756942E-6</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1.9383338619410767E-3</v>
      </c>
    </row>
    <row r="47" spans="2:27" hidden="1" x14ac:dyDescent="0.2">
      <c r="B47" s="1">
        <v>8</v>
      </c>
      <c r="C47" t="s">
        <v>23</v>
      </c>
      <c r="D47" s="15">
        <f t="shared" si="0"/>
        <v>6.3451245955421949E-5</v>
      </c>
      <c r="O47">
        <f t="shared" si="10"/>
        <v>8</v>
      </c>
      <c r="P47" t="str">
        <f t="shared" si="10"/>
        <v>C-art.</v>
      </c>
      <c r="Q47" s="12">
        <f t="shared" si="10"/>
        <v>6.3451245955421949E-5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1.5837571993242108E-2</v>
      </c>
    </row>
    <row r="48" spans="2:27" hidden="1" x14ac:dyDescent="0.2">
      <c r="B48" s="1">
        <v>7</v>
      </c>
      <c r="C48" t="s">
        <v>23</v>
      </c>
      <c r="D48" s="15">
        <f t="shared" si="0"/>
        <v>4.4180867554145613E-4</v>
      </c>
      <c r="O48">
        <f t="shared" si="10"/>
        <v>7</v>
      </c>
      <c r="P48" t="str">
        <f t="shared" si="10"/>
        <v>C-art.</v>
      </c>
      <c r="Q48" s="12">
        <f t="shared" si="10"/>
        <v>4.4180867554145613E-4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0.10848170219244914</v>
      </c>
    </row>
    <row r="49" spans="2:28" hidden="1" x14ac:dyDescent="0.2">
      <c r="B49" s="1">
        <v>6</v>
      </c>
      <c r="C49" t="s">
        <v>23</v>
      </c>
      <c r="D49" s="15">
        <f t="shared" si="0"/>
        <v>2.5500886711077053E-3</v>
      </c>
      <c r="O49">
        <f t="shared" si="10"/>
        <v>6</v>
      </c>
      <c r="P49" t="str">
        <f t="shared" si="10"/>
        <v>C-art.</v>
      </c>
      <c r="Q49" s="12">
        <f t="shared" si="10"/>
        <v>2.5500886711077053E-3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0.61472437505722333</v>
      </c>
    </row>
    <row r="50" spans="2:28" hidden="1" x14ac:dyDescent="0.2">
      <c r="B50" s="1">
        <v>5</v>
      </c>
      <c r="C50" t="s">
        <v>23</v>
      </c>
      <c r="D50" s="15">
        <f t="shared" si="0"/>
        <v>1.1985416754206207E-2</v>
      </c>
      <c r="O50">
        <f t="shared" si="10"/>
        <v>5</v>
      </c>
      <c r="P50" t="str">
        <f t="shared" si="10"/>
        <v>C-art.</v>
      </c>
      <c r="Q50" s="12">
        <f t="shared" si="10"/>
        <v>1.1985416754206207E-2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2.8279990345441348</v>
      </c>
    </row>
    <row r="51" spans="2:28" hidden="1" x14ac:dyDescent="0.2">
      <c r="B51" s="1">
        <v>4</v>
      </c>
      <c r="C51" t="s">
        <v>23</v>
      </c>
      <c r="D51" s="15">
        <f t="shared" si="0"/>
        <v>4.4707506940292997E-2</v>
      </c>
      <c r="O51">
        <f t="shared" si="10"/>
        <v>4</v>
      </c>
      <c r="P51" t="str">
        <f t="shared" si="10"/>
        <v>C-art.</v>
      </c>
      <c r="Q51" s="12">
        <f t="shared" si="10"/>
        <v>4.4707506940292997E-2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10.275752225184705</v>
      </c>
    </row>
    <row r="52" spans="2:28" hidden="1" x14ac:dyDescent="0.2">
      <c r="B52" s="1">
        <v>3</v>
      </c>
      <c r="C52" t="s">
        <v>23</v>
      </c>
      <c r="D52" s="15">
        <f t="shared" si="0"/>
        <v>0.12734865613295579</v>
      </c>
      <c r="O52">
        <f t="shared" si="10"/>
        <v>3</v>
      </c>
      <c r="P52" t="str">
        <f t="shared" si="10"/>
        <v>C-art.</v>
      </c>
      <c r="Q52" s="12">
        <f t="shared" si="10"/>
        <v>0.12734865613295579</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27.31373976739636</v>
      </c>
    </row>
    <row r="53" spans="2:28" hidden="1" x14ac:dyDescent="0.2">
      <c r="B53" s="1">
        <v>2</v>
      </c>
      <c r="C53" t="s">
        <v>23</v>
      </c>
      <c r="D53" s="15">
        <f t="shared" si="0"/>
        <v>0.2602342103586488</v>
      </c>
      <c r="O53">
        <f t="shared" si="10"/>
        <v>2</v>
      </c>
      <c r="P53" t="str">
        <f t="shared" si="10"/>
        <v>C-art.</v>
      </c>
      <c r="Q53" s="12">
        <f t="shared" si="10"/>
        <v>0.2602342103586488</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52.855303018577288</v>
      </c>
    </row>
    <row r="54" spans="2:28" hidden="1" x14ac:dyDescent="0.2">
      <c r="B54" s="1">
        <v>1</v>
      </c>
      <c r="C54" t="s">
        <v>23</v>
      </c>
      <c r="D54" s="15">
        <f t="shared" si="0"/>
        <v>0.33975021907934699</v>
      </c>
      <c r="O54">
        <f t="shared" si="10"/>
        <v>1</v>
      </c>
      <c r="P54" t="str">
        <f t="shared" si="10"/>
        <v>C-art.</v>
      </c>
      <c r="Q54" s="12">
        <f t="shared" si="10"/>
        <v>0.33975021907934699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59.612573439662214</v>
      </c>
    </row>
    <row r="55" spans="2:28" hidden="1" x14ac:dyDescent="0.2">
      <c r="D55" s="15"/>
      <c r="K55" s="4"/>
      <c r="M55" s="15">
        <f>SUM(D25:D54)</f>
        <v>0.78708986271027581</v>
      </c>
      <c r="N55" s="19"/>
      <c r="AA55" s="25"/>
      <c r="AB55" s="7"/>
    </row>
    <row r="56" spans="2:28" hidden="1" x14ac:dyDescent="0.2">
      <c r="B56" s="6">
        <v>0</v>
      </c>
      <c r="C56" s="20" t="s">
        <v>23</v>
      </c>
      <c r="D56" s="15">
        <f>BINOMDIST(B56,$B$22,$G$14,0)</f>
        <v>0.21291013728972413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2.2537480887159766</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1.9156858754085804</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1.628332994097293</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1.3840830449826991</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1.1764705882352942</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2.5251168294042308E-21</v>
      </c>
      <c r="G64" s="15">
        <f t="shared" si="13"/>
        <v>1</v>
      </c>
      <c r="I64" s="23">
        <f t="shared" si="14"/>
        <v>1</v>
      </c>
      <c r="K64" s="15">
        <f t="shared" si="21"/>
        <v>2.5251168294042308E-21</v>
      </c>
      <c r="O64">
        <f t="shared" si="15"/>
        <v>25</v>
      </c>
      <c r="P64" t="str">
        <f t="shared" si="15"/>
        <v>B-art.</v>
      </c>
      <c r="Q64" s="12">
        <f t="shared" si="22"/>
        <v>2.5251168294042308E-21</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4.2453041094968359E-19</v>
      </c>
    </row>
    <row r="65" spans="2:27" hidden="1" x14ac:dyDescent="0.2">
      <c r="B65" s="1">
        <v>24</v>
      </c>
      <c r="C65" t="s">
        <v>25</v>
      </c>
      <c r="D65" s="15">
        <f t="shared" si="12"/>
        <v>3.5772488416560063E-19</v>
      </c>
      <c r="G65" s="15">
        <f t="shared" si="13"/>
        <v>0.79</v>
      </c>
      <c r="I65" s="23">
        <f t="shared" si="14"/>
        <v>0.85</v>
      </c>
      <c r="K65" s="15">
        <f t="shared" si="21"/>
        <v>3.3247371587155825E-19</v>
      </c>
      <c r="O65">
        <f t="shared" si="15"/>
        <v>24</v>
      </c>
      <c r="P65" t="str">
        <f t="shared" si="15"/>
        <v>B-art.</v>
      </c>
      <c r="Q65" s="12">
        <f t="shared" si="22"/>
        <v>3.3247371587155825E-19</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5.50041855748179E-17</v>
      </c>
    </row>
    <row r="66" spans="2:27" hidden="1" x14ac:dyDescent="0.2">
      <c r="B66" s="1">
        <v>23</v>
      </c>
      <c r="C66" t="s">
        <v>25</v>
      </c>
      <c r="D66" s="15">
        <f t="shared" si="12"/>
        <v>2.4325292123260729E-17</v>
      </c>
      <c r="G66" s="15">
        <f t="shared" si="13"/>
        <v>0.6241000000000001</v>
      </c>
      <c r="I66" s="23">
        <f t="shared" si="14"/>
        <v>0.72249999999999992</v>
      </c>
      <c r="K66" s="15">
        <f t="shared" si="21"/>
        <v>2.1012338843082388E-17</v>
      </c>
      <c r="O66">
        <f t="shared" si="15"/>
        <v>23</v>
      </c>
      <c r="P66" t="str">
        <f t="shared" si="15"/>
        <v>B-art.</v>
      </c>
      <c r="Q66" s="12">
        <f t="shared" si="22"/>
        <v>2.1012338843082388E-17</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3.4197231261469202E-15</v>
      </c>
    </row>
    <row r="67" spans="2:27" hidden="1" x14ac:dyDescent="0.2">
      <c r="B67" s="1">
        <v>22</v>
      </c>
      <c r="C67" t="s">
        <v>25</v>
      </c>
      <c r="D67" s="15">
        <f t="shared" si="12"/>
        <v>1.0567988022438901E-15</v>
      </c>
      <c r="G67" s="15">
        <f t="shared" si="13"/>
        <v>0.49303900000000006</v>
      </c>
      <c r="I67" s="23">
        <f t="shared" si="14"/>
        <v>0.61412499999999992</v>
      </c>
      <c r="K67" s="15">
        <f>G67*D67/I67</f>
        <v>8.484315483973547E-16</v>
      </c>
      <c r="O67">
        <f t="shared" si="15"/>
        <v>22</v>
      </c>
      <c r="P67" t="str">
        <f t="shared" si="15"/>
        <v>B-art.</v>
      </c>
      <c r="Q67" s="12">
        <f t="shared" si="22"/>
        <v>8.484315483973547E-16</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1.3579110043771473E-13</v>
      </c>
    </row>
    <row r="68" spans="2:27" hidden="1" x14ac:dyDescent="0.2">
      <c r="B68" s="1">
        <v>21</v>
      </c>
      <c r="C68" t="s">
        <v>25</v>
      </c>
      <c r="D68" s="15">
        <f t="shared" si="12"/>
        <v>3.2936896003267878E-14</v>
      </c>
      <c r="G68" s="15">
        <f t="shared" si="13"/>
        <v>0.38950081000000009</v>
      </c>
      <c r="I68" s="23">
        <f t="shared" si="14"/>
        <v>0.52200624999999989</v>
      </c>
      <c r="K68" s="15">
        <f t="shared" si="21"/>
        <v>2.4576233851910021E-14</v>
      </c>
      <c r="O68">
        <f t="shared" si="15"/>
        <v>21</v>
      </c>
      <c r="P68" t="str">
        <f t="shared" si="15"/>
        <v>B-art.</v>
      </c>
      <c r="Q68" s="12">
        <f t="shared" si="22"/>
        <v>2.4576233851910021E-14</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3.8668693183210716E-12</v>
      </c>
    </row>
    <row r="69" spans="2:27" hidden="1" x14ac:dyDescent="0.2">
      <c r="B69" s="1">
        <v>20</v>
      </c>
      <c r="C69" t="s">
        <v>25</v>
      </c>
      <c r="D69" s="15">
        <f t="shared" si="12"/>
        <v>7.8389812487777382E-13</v>
      </c>
      <c r="G69" s="15">
        <f t="shared" si="13"/>
        <v>0.30770563990000011</v>
      </c>
      <c r="I69" s="23">
        <f t="shared" si="14"/>
        <v>0.44370531249999989</v>
      </c>
      <c r="K69" s="15">
        <f t="shared" si="21"/>
        <v>5.4362629280424858E-13</v>
      </c>
      <c r="O69">
        <f t="shared" si="15"/>
        <v>20</v>
      </c>
      <c r="P69" t="str">
        <f t="shared" si="15"/>
        <v>B-art.</v>
      </c>
      <c r="Q69" s="12">
        <f t="shared" si="22"/>
        <v>5.4362629280424858E-13</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8.4057568350698831E-11</v>
      </c>
    </row>
    <row r="70" spans="2:27" hidden="1" x14ac:dyDescent="0.2">
      <c r="B70" s="1">
        <v>19</v>
      </c>
      <c r="C70" t="s">
        <v>25</v>
      </c>
      <c r="D70" s="15">
        <f t="shared" si="12"/>
        <v>1.4806964581024578E-11</v>
      </c>
      <c r="G70" s="15">
        <f t="shared" si="13"/>
        <v>0.24308745552100008</v>
      </c>
      <c r="I70" s="23">
        <f t="shared" si="14"/>
        <v>0.37714951562499988</v>
      </c>
      <c r="K70" s="15">
        <f t="shared" si="21"/>
        <v>9.5436615847856741E-12</v>
      </c>
      <c r="O70">
        <f t="shared" si="15"/>
        <v>19</v>
      </c>
      <c r="P70" t="str">
        <f t="shared" si="15"/>
        <v>B-art.</v>
      </c>
      <c r="Q70" s="12">
        <f t="shared" si="22"/>
        <v>9.5436615847856741E-12</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1.4496249327594353E-9</v>
      </c>
    </row>
    <row r="71" spans="2:27" hidden="1" x14ac:dyDescent="0.2">
      <c r="B71" s="1">
        <v>18</v>
      </c>
      <c r="C71" t="s">
        <v>25</v>
      </c>
      <c r="D71" s="15">
        <f t="shared" si="12"/>
        <v>2.2774521712718761E-10</v>
      </c>
      <c r="G71" s="15">
        <f t="shared" si="13"/>
        <v>0.19203908986159007</v>
      </c>
      <c r="I71" s="23">
        <f t="shared" si="14"/>
        <v>0.32057708828124987</v>
      </c>
      <c r="K71" s="15">
        <f t="shared" si="21"/>
        <v>1.3642891465488858E-10</v>
      </c>
      <c r="O71">
        <f t="shared" si="15"/>
        <v>18</v>
      </c>
      <c r="P71" t="str">
        <f t="shared" si="15"/>
        <v>B-art.</v>
      </c>
      <c r="Q71" s="12">
        <f t="shared" si="22"/>
        <v>1.3642891465488858E-10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2.0348444425468554E-8</v>
      </c>
    </row>
    <row r="72" spans="2:27" hidden="1" x14ac:dyDescent="0.2">
      <c r="B72" s="1">
        <v>17</v>
      </c>
      <c r="C72" t="s">
        <v>25</v>
      </c>
      <c r="D72" s="15">
        <f t="shared" si="12"/>
        <v>2.9037515183716459E-9</v>
      </c>
      <c r="G72" s="15">
        <f t="shared" si="13"/>
        <v>0.15171088099065616</v>
      </c>
      <c r="I72" s="23">
        <f t="shared" si="14"/>
        <v>0.2724905250390624</v>
      </c>
      <c r="K72" s="15">
        <f t="shared" si="21"/>
        <v>1.6166826386604319E-9</v>
      </c>
      <c r="O72">
        <f t="shared" si="15"/>
        <v>17</v>
      </c>
      <c r="P72" t="str">
        <f t="shared" si="15"/>
        <v>B-art.</v>
      </c>
      <c r="Q72" s="12">
        <f t="shared" si="22"/>
        <v>1.6166826386604319E-9</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2.366679677875436E-7</v>
      </c>
    </row>
    <row r="73" spans="2:27" hidden="1" x14ac:dyDescent="0.2">
      <c r="B73" s="1">
        <v>16</v>
      </c>
      <c r="C73" t="s">
        <v>25</v>
      </c>
      <c r="D73" s="15">
        <f t="shared" si="12"/>
        <v>3.1080895881829804E-8</v>
      </c>
      <c r="G73" s="15">
        <f t="shared" si="13"/>
        <v>0.11985159598261838</v>
      </c>
      <c r="I73" s="23">
        <f t="shared" si="14"/>
        <v>0.23161694628320303</v>
      </c>
      <c r="K73" s="15">
        <f t="shared" si="21"/>
        <v>1.608299839793302E-8</v>
      </c>
      <c r="O73">
        <f t="shared" si="15"/>
        <v>16</v>
      </c>
      <c r="P73" t="str">
        <f t="shared" si="15"/>
        <v>B-art.</v>
      </c>
      <c r="Q73" s="12">
        <f t="shared" si="22"/>
        <v>1.608299839793302E-8</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2.3097267028636252E-6</v>
      </c>
    </row>
    <row r="74" spans="2:27" hidden="1" x14ac:dyDescent="0.2">
      <c r="B74" s="1">
        <v>15</v>
      </c>
      <c r="C74" t="s">
        <v>25</v>
      </c>
      <c r="D74" s="15">
        <f t="shared" si="12"/>
        <v>2.8180012266192413E-7</v>
      </c>
      <c r="G74" s="15">
        <f t="shared" si="13"/>
        <v>9.4682760826268531E-2</v>
      </c>
      <c r="I74" s="23">
        <f t="shared" si="14"/>
        <v>0.19687440434072256</v>
      </c>
      <c r="K74" s="15">
        <f t="shared" si="21"/>
        <v>1.355260664999159E-7</v>
      </c>
      <c r="O74">
        <f t="shared" si="15"/>
        <v>15</v>
      </c>
      <c r="P74" t="str">
        <f t="shared" si="15"/>
        <v>B-art.</v>
      </c>
      <c r="Q74" s="12">
        <f t="shared" si="22"/>
        <v>1.355260664999159E-7</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1.9083764239019406E-5</v>
      </c>
    </row>
    <row r="75" spans="2:27" hidden="1" x14ac:dyDescent="0.2">
      <c r="B75" s="1">
        <v>14</v>
      </c>
      <c r="C75" t="s">
        <v>25</v>
      </c>
      <c r="D75" s="15">
        <f t="shared" si="12"/>
        <v>2.1775464023875886E-6</v>
      </c>
      <c r="G75" s="15">
        <f t="shared" si="13"/>
        <v>7.4799381052752134E-2</v>
      </c>
      <c r="I75" s="23">
        <f t="shared" si="14"/>
        <v>0.16734324368961417</v>
      </c>
      <c r="K75" s="15">
        <f t="shared" si="21"/>
        <v>9.7332356849939285E-7</v>
      </c>
      <c r="O75">
        <f t="shared" si="15"/>
        <v>14</v>
      </c>
      <c r="P75" t="str">
        <f t="shared" si="15"/>
        <v>B-art.</v>
      </c>
      <c r="Q75" s="12">
        <f t="shared" si="22"/>
        <v>9.7332356849939285E-7</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1.3430437704057822E-4</v>
      </c>
    </row>
    <row r="76" spans="2:27" hidden="1" x14ac:dyDescent="0.2">
      <c r="B76" s="1">
        <v>13</v>
      </c>
      <c r="C76" t="s">
        <v>25</v>
      </c>
      <c r="D76" s="15">
        <f t="shared" si="12"/>
        <v>1.4396001215784686E-5</v>
      </c>
      <c r="G76" s="15">
        <f t="shared" si="13"/>
        <v>5.909151103167419E-2</v>
      </c>
      <c r="I76" s="23">
        <f t="shared" si="14"/>
        <v>0.14224175713617204</v>
      </c>
      <c r="K76" s="15">
        <f t="shared" si="21"/>
        <v>5.9805325931129668E-6</v>
      </c>
      <c r="O76">
        <f t="shared" si="15"/>
        <v>13</v>
      </c>
      <c r="P76" t="str">
        <f t="shared" si="15"/>
        <v>B-art.</v>
      </c>
      <c r="Q76" s="12">
        <f t="shared" si="22"/>
        <v>5.9805325931129668E-6</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8.0812373845338471E-4</v>
      </c>
    </row>
    <row r="77" spans="2:27" hidden="1" x14ac:dyDescent="0.2">
      <c r="B77" s="1">
        <v>12</v>
      </c>
      <c r="C77" t="s">
        <v>25</v>
      </c>
      <c r="D77" s="15">
        <f t="shared" si="12"/>
        <v>8.1577340222779659E-5</v>
      </c>
      <c r="G77" s="15">
        <f t="shared" si="13"/>
        <v>4.668229371502261E-2</v>
      </c>
      <c r="I77" s="23">
        <f t="shared" si="14"/>
        <v>0.12090549356574623</v>
      </c>
      <c r="K77" s="15">
        <f t="shared" si="21"/>
        <v>3.1497471657061538E-5</v>
      </c>
      <c r="O77">
        <f t="shared" si="15"/>
        <v>12</v>
      </c>
      <c r="P77" t="str">
        <f t="shared" si="15"/>
        <v>B-art.</v>
      </c>
      <c r="Q77" s="12">
        <f t="shared" si="22"/>
        <v>3.1497471657061538E-5</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4.1647895330914897E-3</v>
      </c>
    </row>
    <row r="78" spans="2:27" hidden="1" x14ac:dyDescent="0.2">
      <c r="B78" s="1">
        <v>11</v>
      </c>
      <c r="C78" t="s">
        <v>25</v>
      </c>
      <c r="D78" s="15">
        <f t="shared" si="12"/>
        <v>3.962327953677879E-4</v>
      </c>
      <c r="G78" s="15">
        <f t="shared" si="13"/>
        <v>3.6879012034867861E-2</v>
      </c>
      <c r="I78" s="23">
        <f t="shared" si="14"/>
        <v>0.10276966953088429</v>
      </c>
      <c r="K78" s="15">
        <f t="shared" si="21"/>
        <v>1.4218858633759245E-4</v>
      </c>
      <c r="O78">
        <f t="shared" si="15"/>
        <v>11</v>
      </c>
      <c r="P78" t="str">
        <f t="shared" si="15"/>
        <v>B-art.</v>
      </c>
      <c r="Q78" s="12">
        <f t="shared" si="22"/>
        <v>1.4218858633759245E-4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1.8381666479769493E-2</v>
      </c>
    </row>
    <row r="79" spans="2:27" hidden="1" x14ac:dyDescent="0.2">
      <c r="B79" s="1">
        <v>10</v>
      </c>
      <c r="C79" t="s">
        <v>25</v>
      </c>
      <c r="D79" s="15">
        <f t="shared" si="12"/>
        <v>1.646567394083917E-3</v>
      </c>
      <c r="G79" s="15">
        <f t="shared" si="13"/>
        <v>2.9134419507545611E-2</v>
      </c>
      <c r="I79" s="23">
        <f t="shared" si="14"/>
        <v>8.7354219101251629E-2</v>
      </c>
      <c r="K79" s="15">
        <f>G79*D79/I79</f>
        <v>5.4916391789941227E-4</v>
      </c>
      <c r="O79">
        <f t="shared" ref="O79:P88" si="26">B79</f>
        <v>10</v>
      </c>
      <c r="P79" t="str">
        <f t="shared" si="26"/>
        <v>B-art.</v>
      </c>
      <c r="Q79" s="12">
        <f>K79</f>
        <v>5.4916391789941227E-4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6.9339433233681233E-2</v>
      </c>
    </row>
    <row r="80" spans="2:27" hidden="1" x14ac:dyDescent="0.2">
      <c r="B80" s="1">
        <v>9</v>
      </c>
      <c r="C80" t="s">
        <v>25</v>
      </c>
      <c r="D80" s="15">
        <f t="shared" si="12"/>
        <v>5.8315928540471967E-3</v>
      </c>
      <c r="G80" s="15">
        <f t="shared" si="13"/>
        <v>2.3016191410961034E-2</v>
      </c>
      <c r="I80" s="23">
        <f t="shared" si="14"/>
        <v>7.4251086236063898E-2</v>
      </c>
      <c r="K80" s="15">
        <f t="shared" ref="K80:K90" si="27">G80*D80/I80</f>
        <v>1.807664563085562E-3</v>
      </c>
      <c r="O80">
        <f t="shared" si="26"/>
        <v>9</v>
      </c>
      <c r="P80" t="str">
        <f t="shared" si="26"/>
        <v>B-art.</v>
      </c>
      <c r="Q80" s="12">
        <f t="shared" ref="Q80:Q88" si="28">K80</f>
        <v>1.807664563085562E-3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0.22264642890612252</v>
      </c>
    </row>
    <row r="81" spans="2:28" hidden="1" x14ac:dyDescent="0.2">
      <c r="B81" s="1">
        <v>8</v>
      </c>
      <c r="C81" t="s">
        <v>25</v>
      </c>
      <c r="D81" s="15">
        <f t="shared" si="12"/>
        <v>1.7494778562141586E-2</v>
      </c>
      <c r="G81" s="15">
        <f t="shared" si="13"/>
        <v>1.8182791214659218E-2</v>
      </c>
      <c r="I81" s="23">
        <f t="shared" si="14"/>
        <v>6.3113423300654309E-2</v>
      </c>
      <c r="K81" s="15">
        <f t="shared" si="27"/>
        <v>5.0401941347209189E-3</v>
      </c>
      <c r="O81">
        <f t="shared" si="26"/>
        <v>8</v>
      </c>
      <c r="P81" t="str">
        <f t="shared" si="26"/>
        <v>B-art.</v>
      </c>
      <c r="Q81" s="12">
        <f t="shared" si="28"/>
        <v>5.0401941347209189E-3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0.60463288883253186</v>
      </c>
    </row>
    <row r="82" spans="2:28" hidden="1" x14ac:dyDescent="0.2">
      <c r="B82" s="1">
        <v>7</v>
      </c>
      <c r="C82" t="s">
        <v>25</v>
      </c>
      <c r="D82" s="15">
        <f t="shared" si="12"/>
        <v>4.4060923786134389E-2</v>
      </c>
      <c r="G82" s="15">
        <f t="shared" si="13"/>
        <v>1.4364405059580788E-2</v>
      </c>
      <c r="I82" s="23">
        <f t="shared" si="14"/>
        <v>5.3646409805556163E-2</v>
      </c>
      <c r="K82" s="15">
        <f t="shared" si="27"/>
        <v>1.1797787752383793E-2</v>
      </c>
      <c r="O82">
        <f t="shared" si="26"/>
        <v>7</v>
      </c>
      <c r="P82" t="str">
        <f t="shared" si="26"/>
        <v>B-art.</v>
      </c>
      <c r="Q82" s="12">
        <f t="shared" si="28"/>
        <v>1.1797787752383793E-2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1.3756810408667122</v>
      </c>
    </row>
    <row r="83" spans="2:28" hidden="1" x14ac:dyDescent="0.2">
      <c r="B83" s="1">
        <v>6</v>
      </c>
      <c r="C83" t="s">
        <v>25</v>
      </c>
      <c r="D83" s="15">
        <f t="shared" si="12"/>
        <v>9.1986840886841906E-2</v>
      </c>
      <c r="G83" s="15">
        <f t="shared" si="13"/>
        <v>1.1347879997068818E-2</v>
      </c>
      <c r="I83" s="23">
        <f t="shared" si="14"/>
        <v>4.5599448334722736E-2</v>
      </c>
      <c r="K83" s="15">
        <f t="shared" si="27"/>
        <v>2.2891847814274495E-2</v>
      </c>
      <c r="O83">
        <f t="shared" si="26"/>
        <v>6</v>
      </c>
      <c r="P83" t="str">
        <f t="shared" si="26"/>
        <v>B-art.</v>
      </c>
      <c r="Q83" s="12">
        <f t="shared" si="28"/>
        <v>2.2891847814274495E-2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2.5874982610871808</v>
      </c>
    </row>
    <row r="84" spans="2:28" hidden="1" x14ac:dyDescent="0.2">
      <c r="B84" s="1">
        <v>5</v>
      </c>
      <c r="C84" t="s">
        <v>25</v>
      </c>
      <c r="D84" s="15">
        <f t="shared" si="12"/>
        <v>0.15637762950763132</v>
      </c>
      <c r="G84" s="15">
        <f t="shared" si="13"/>
        <v>8.9648251976843698E-3</v>
      </c>
      <c r="I84" s="23">
        <f t="shared" si="14"/>
        <v>3.8759531084514326E-2</v>
      </c>
      <c r="K84" s="15">
        <f t="shared" si="27"/>
        <v>3.6169119546553732E-2</v>
      </c>
      <c r="O84">
        <f t="shared" si="26"/>
        <v>5</v>
      </c>
      <c r="P84" t="str">
        <f t="shared" si="26"/>
        <v>B-art.</v>
      </c>
      <c r="Q84" s="12">
        <f t="shared" si="28"/>
        <v>3.6169119546553732E-2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3.9472565798472306</v>
      </c>
    </row>
    <row r="85" spans="2:28" hidden="1" x14ac:dyDescent="0.2">
      <c r="B85" s="1">
        <v>4</v>
      </c>
      <c r="C85" t="s">
        <v>25</v>
      </c>
      <c r="D85" s="15">
        <f t="shared" si="12"/>
        <v>0.21098569060553429</v>
      </c>
      <c r="G85" s="15">
        <f t="shared" si="13"/>
        <v>7.0822119061706495E-3</v>
      </c>
      <c r="I85" s="23">
        <f t="shared" si="14"/>
        <v>3.2945601421837174E-2</v>
      </c>
      <c r="K85" s="15">
        <f t="shared" si="27"/>
        <v>4.5354927685361014E-2</v>
      </c>
      <c r="O85">
        <f t="shared" si="26"/>
        <v>4</v>
      </c>
      <c r="P85" t="str">
        <f t="shared" si="26"/>
        <v>B-art.</v>
      </c>
      <c r="Q85" s="12">
        <f t="shared" si="28"/>
        <v>4.5354927685361014E-2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4.7493866075002646</v>
      </c>
    </row>
    <row r="86" spans="2:28" hidden="1" x14ac:dyDescent="0.2">
      <c r="B86" s="1">
        <v>3</v>
      </c>
      <c r="C86" t="s">
        <v>25</v>
      </c>
      <c r="D86" s="15">
        <f t="shared" si="12"/>
        <v>0.21737919638145956</v>
      </c>
      <c r="G86" s="15">
        <f t="shared" si="13"/>
        <v>5.5949474058748158E-3</v>
      </c>
      <c r="I86" s="23">
        <f t="shared" si="14"/>
        <v>2.8003761208561594E-2</v>
      </c>
      <c r="K86" s="15">
        <f t="shared" si="27"/>
        <v>4.3430779238103297E-2</v>
      </c>
      <c r="O86">
        <f t="shared" si="26"/>
        <v>3</v>
      </c>
      <c r="P86" t="str">
        <f t="shared" si="26"/>
        <v>B-art.</v>
      </c>
      <c r="Q86" s="12">
        <f t="shared" si="28"/>
        <v>4.3430779238103297E-2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3.9908543041893121</v>
      </c>
    </row>
    <row r="87" spans="2:28" hidden="1" x14ac:dyDescent="0.2">
      <c r="B87" s="1">
        <v>2</v>
      </c>
      <c r="C87" t="s">
        <v>25</v>
      </c>
      <c r="D87" s="15">
        <f t="shared" si="12"/>
        <v>0.16067157993412234</v>
      </c>
      <c r="G87" s="15">
        <f t="shared" si="13"/>
        <v>4.4200084506411021E-3</v>
      </c>
      <c r="I87" s="23">
        <f t="shared" si="14"/>
        <v>2.3803197027277352E-2</v>
      </c>
      <c r="K87" s="15">
        <f t="shared" si="27"/>
        <v>2.9835057041827481E-2</v>
      </c>
      <c r="O87">
        <f t="shared" si="26"/>
        <v>2</v>
      </c>
      <c r="P87" t="str">
        <f t="shared" si="26"/>
        <v>B-art.</v>
      </c>
      <c r="Q87" s="12">
        <f t="shared" si="28"/>
        <v>2.9835057041827481E-2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2.5284216341047396</v>
      </c>
    </row>
    <row r="88" spans="2:28" hidden="1" x14ac:dyDescent="0.2">
      <c r="B88" s="1">
        <v>1</v>
      </c>
      <c r="C88" t="s">
        <v>25</v>
      </c>
      <c r="D88" s="15">
        <f t="shared" si="12"/>
        <v>7.587269052444659E-2</v>
      </c>
      <c r="G88" s="15">
        <f t="shared" si="13"/>
        <v>3.4918066760064722E-3</v>
      </c>
      <c r="I88" s="23">
        <f t="shared" si="14"/>
        <v>2.0232717473185752E-2</v>
      </c>
      <c r="K88" s="15">
        <f t="shared" si="27"/>
        <v>1.3094275035024274E-2</v>
      </c>
      <c r="N88" s="19"/>
      <c r="O88">
        <f t="shared" si="26"/>
        <v>1</v>
      </c>
      <c r="P88" t="str">
        <f t="shared" si="26"/>
        <v>B-art.</v>
      </c>
      <c r="Q88" s="12">
        <f t="shared" si="28"/>
        <v>1.3094275035024274E-2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0.95666773405887351</v>
      </c>
    </row>
    <row r="89" spans="2:28" hidden="1" x14ac:dyDescent="0.2">
      <c r="D89" s="15"/>
      <c r="G89" s="15"/>
      <c r="I89" s="4"/>
      <c r="K89" s="15"/>
      <c r="M89" s="15">
        <f>SUM(K59:K88)</f>
        <v>0.21015161001567942</v>
      </c>
      <c r="N89" s="19"/>
      <c r="AA89" s="25"/>
      <c r="AB89" s="7"/>
    </row>
    <row r="90" spans="2:28" hidden="1" x14ac:dyDescent="0.2">
      <c r="B90" s="6">
        <v>0</v>
      </c>
      <c r="C90" s="20" t="s">
        <v>25</v>
      </c>
      <c r="D90" s="15">
        <f>IF(B90&lt;=$B$22,BINOMDIST(B90,$B$22,$G$13,0),0)</f>
        <v>1.719780985220792E-2</v>
      </c>
      <c r="G90" s="15">
        <f>IF(B90&lt;=$B$22,BINOMDIST($B$22-B90,$B$22-B90,$G$12,0),0)</f>
        <v>2.7585272740451119E-3</v>
      </c>
      <c r="I90" s="23">
        <f>(1-$G$13)^($B$22-B90)</f>
        <v>1.7197809852207889E-2</v>
      </c>
      <c r="K90" s="15">
        <f t="shared" si="27"/>
        <v>2.7585272740451167E-3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25</v>
      </c>
      <c r="C93" t="s">
        <v>24</v>
      </c>
      <c r="D93" s="15">
        <f>BINOMDIST(B93,$B$22,$G$12,0)</f>
        <v>2.7585272740451119E-3</v>
      </c>
      <c r="G93" s="16"/>
      <c r="K93" s="16"/>
      <c r="M93" s="15">
        <f>D93</f>
        <v>2.7585272740451119E-3</v>
      </c>
      <c r="N93" s="19"/>
      <c r="O93">
        <f>B93</f>
        <v>25</v>
      </c>
      <c r="P93" t="str">
        <f>C93</f>
        <v>A-art.</v>
      </c>
      <c r="Q93" s="12">
        <f>D93</f>
        <v>2.7585272740451119E-3</v>
      </c>
      <c r="R93" s="16"/>
      <c r="S93" s="9">
        <v>0</v>
      </c>
      <c r="T93" s="9">
        <f>$D$12*$E$16</f>
        <v>28.2</v>
      </c>
      <c r="U93" s="17">
        <f>B93/(B93+1)</f>
        <v>0.96153846153846156</v>
      </c>
      <c r="V93" s="37">
        <f>B93*($E$17*2)</f>
        <v>65</v>
      </c>
      <c r="W93" s="38">
        <f>ROUNDDOWN((U93*$D$12)*$E$19,0)</f>
        <v>1</v>
      </c>
      <c r="X93" s="37">
        <f>W93*$E$18</f>
        <v>7.5</v>
      </c>
      <c r="Y93" s="18">
        <f>S93+(T93*U93)+V93+X93</f>
        <v>99.615384615384613</v>
      </c>
      <c r="Z93" s="18"/>
      <c r="AA93" s="25">
        <f>Y93*Q93</f>
        <v>0.27479175537603229</v>
      </c>
      <c r="AB93" s="7"/>
    </row>
    <row r="94" spans="2:28" ht="13.5" hidden="1" thickBot="1" x14ac:dyDescent="0.25">
      <c r="D94" s="15"/>
      <c r="AA94" s="25"/>
    </row>
    <row r="95" spans="2:28" ht="13.5" hidden="1" thickBot="1" x14ac:dyDescent="0.25">
      <c r="D95" s="15"/>
      <c r="M95" s="15">
        <f>SUM(M55:M93)</f>
        <v>1.0000000000000002</v>
      </c>
      <c r="N95" s="19"/>
      <c r="Q95" s="12">
        <f>SUM(Q25:Q93)</f>
        <v>1.0000000000000004</v>
      </c>
      <c r="R95" s="16"/>
      <c r="AA95" s="39">
        <f>SUM(AA25:AA93)</f>
        <v>174.9572565387198</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3C"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595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5953" r:id="rId5"/>
      </mc:Fallback>
    </mc:AlternateContent>
    <mc:AlternateContent xmlns:mc="http://schemas.openxmlformats.org/markup-compatibility/2006">
      <mc:Choice Requires="x14">
        <oleObject progId="Equation.3" shapeId="12595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5954" r:id="rId7"/>
      </mc:Fallback>
    </mc:AlternateContent>
    <mc:AlternateContent xmlns:mc="http://schemas.openxmlformats.org/markup-compatibility/2006">
      <mc:Choice Requires="x14">
        <oleObject progId="Equation.3" shapeId="12595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5955" r:id="rId9"/>
      </mc:Fallback>
    </mc:AlternateContent>
  </oleObjec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177.00452244238241</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26</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1.7058172817957836E-32</v>
      </c>
      <c r="O29">
        <f t="shared" si="1"/>
        <v>26</v>
      </c>
      <c r="P29" t="str">
        <f t="shared" si="1"/>
        <v>C-art.</v>
      </c>
      <c r="Q29" s="12">
        <f t="shared" si="1"/>
        <v>1.7058172817957836E-32</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5.1891088069063428E-30</v>
      </c>
    </row>
    <row r="30" spans="2:27" hidden="1" x14ac:dyDescent="0.2">
      <c r="B30" s="1">
        <v>25</v>
      </c>
      <c r="C30" t="s">
        <v>23</v>
      </c>
      <c r="D30" s="15">
        <f t="shared" si="0"/>
        <v>6.9483623945148302E-30</v>
      </c>
      <c r="O30">
        <f t="shared" si="1"/>
        <v>25</v>
      </c>
      <c r="P30" t="str">
        <f t="shared" si="1"/>
        <v>C-art.</v>
      </c>
      <c r="Q30" s="12">
        <f t="shared" si="1"/>
        <v>6.9483623945148302E-30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2.0945891887206455E-27</v>
      </c>
    </row>
    <row r="31" spans="2:27" hidden="1" x14ac:dyDescent="0.2">
      <c r="B31" s="1">
        <v>24</v>
      </c>
      <c r="C31" t="s">
        <v>23</v>
      </c>
      <c r="D31" s="15">
        <f t="shared" si="0"/>
        <v>1.3607209689258251E-27</v>
      </c>
      <c r="O31">
        <f t="shared" si="1"/>
        <v>24</v>
      </c>
      <c r="P31" t="str">
        <f t="shared" si="1"/>
        <v>C-art.</v>
      </c>
      <c r="Q31" s="12">
        <f t="shared" si="1"/>
        <v>1.3607209689258251E-27</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4.0643211334329203E-25</v>
      </c>
    </row>
    <row r="32" spans="2:27" hidden="1" x14ac:dyDescent="0.2">
      <c r="B32" s="1">
        <v>23</v>
      </c>
      <c r="C32" t="s">
        <v>23</v>
      </c>
      <c r="D32" s="15">
        <f t="shared" si="0"/>
        <v>1.7054369477203759E-25</v>
      </c>
      <c r="O32">
        <f t="shared" si="1"/>
        <v>23</v>
      </c>
      <c r="P32" t="str">
        <f t="shared" si="1"/>
        <v>C-art.</v>
      </c>
      <c r="Q32" s="12">
        <f t="shared" si="1"/>
        <v>1.7054369477203759E-25</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5.0466153198976224E-23</v>
      </c>
    </row>
    <row r="33" spans="2:27" hidden="1" x14ac:dyDescent="0.2">
      <c r="B33" s="1">
        <v>22</v>
      </c>
      <c r="C33" t="s">
        <v>23</v>
      </c>
      <c r="D33" s="15">
        <f t="shared" si="0"/>
        <v>1.5363144504047619E-23</v>
      </c>
      <c r="O33">
        <f t="shared" si="1"/>
        <v>22</v>
      </c>
      <c r="P33" t="str">
        <f t="shared" si="1"/>
        <v>C-art.</v>
      </c>
      <c r="Q33" s="12">
        <f t="shared" si="1"/>
        <v>1.5363144504047619E-23</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4.5032849947947095E-21</v>
      </c>
    </row>
    <row r="34" spans="2:27" hidden="1" x14ac:dyDescent="0.2">
      <c r="B34" s="1">
        <v>21</v>
      </c>
      <c r="C34" t="s">
        <v>23</v>
      </c>
      <c r="D34" s="15">
        <f t="shared" si="0"/>
        <v>1.0590327611456881E-21</v>
      </c>
      <c r="O34">
        <f t="shared" si="1"/>
        <v>21</v>
      </c>
      <c r="P34" t="str">
        <f t="shared" si="1"/>
        <v>C-art.</v>
      </c>
      <c r="Q34" s="12">
        <f t="shared" si="1"/>
        <v>1.0590327611456881E-21</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3.0745261467348264E-19</v>
      </c>
    </row>
    <row r="35" spans="2:27" hidden="1" x14ac:dyDescent="0.2">
      <c r="B35" s="1">
        <v>20</v>
      </c>
      <c r="C35" t="s">
        <v>23</v>
      </c>
      <c r="D35" s="15">
        <f t="shared" si="0"/>
        <v>5.8070296402821355E-20</v>
      </c>
      <c r="O35">
        <f t="shared" si="1"/>
        <v>20</v>
      </c>
      <c r="P35" t="str">
        <f t="shared" si="1"/>
        <v>C-art.</v>
      </c>
      <c r="Q35" s="12">
        <f t="shared" si="1"/>
        <v>5.8070296402821355E-20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1.6694435945192435E-17</v>
      </c>
    </row>
    <row r="36" spans="2:27" hidden="1" x14ac:dyDescent="0.2">
      <c r="B36" s="1">
        <v>19</v>
      </c>
      <c r="C36" t="s">
        <v>23</v>
      </c>
      <c r="D36" s="15">
        <f t="shared" si="0"/>
        <v>2.5993370770786782E-18</v>
      </c>
      <c r="O36">
        <f t="shared" si="1"/>
        <v>19</v>
      </c>
      <c r="P36" t="str">
        <f t="shared" si="1"/>
        <v>C-art.</v>
      </c>
      <c r="Q36" s="12">
        <f t="shared" si="1"/>
        <v>2.5993370770786782E-18</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7.3986490827136659E-16</v>
      </c>
    </row>
    <row r="37" spans="2:27" hidden="1" x14ac:dyDescent="0.2">
      <c r="B37" s="1">
        <v>18</v>
      </c>
      <c r="C37" t="s">
        <v>23</v>
      </c>
      <c r="D37" s="15">
        <f t="shared" si="0"/>
        <v>9.6717000409636727E-17</v>
      </c>
      <c r="O37">
        <f t="shared" si="1"/>
        <v>18</v>
      </c>
      <c r="P37" t="str">
        <f t="shared" si="1"/>
        <v>C-art.</v>
      </c>
      <c r="Q37" s="12">
        <f t="shared" si="1"/>
        <v>9.6717000409636727E-17</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2.7250880228050392E-14</v>
      </c>
    </row>
    <row r="38" spans="2:27" hidden="1" x14ac:dyDescent="0.2">
      <c r="B38" s="1">
        <v>17</v>
      </c>
      <c r="C38" t="s">
        <v>23</v>
      </c>
      <c r="D38" s="15">
        <f t="shared" si="0"/>
        <v>3.0304660128352588E-15</v>
      </c>
      <c r="O38">
        <f t="shared" si="1"/>
        <v>17</v>
      </c>
      <c r="P38" t="str">
        <f t="shared" si="1"/>
        <v>C-art.</v>
      </c>
      <c r="Q38" s="12">
        <f t="shared" si="1"/>
        <v>3.0304660128352588E-15</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8.4504881486357059E-13</v>
      </c>
    </row>
    <row r="39" spans="2:27" hidden="1" x14ac:dyDescent="0.2">
      <c r="B39" s="1">
        <v>16</v>
      </c>
      <c r="C39" t="s">
        <v>23</v>
      </c>
      <c r="D39" s="15">
        <f t="shared" si="0"/>
        <v>8.0711411475179147E-14</v>
      </c>
      <c r="O39">
        <f t="shared" si="1"/>
        <v>16</v>
      </c>
      <c r="P39" t="str">
        <f t="shared" si="1"/>
        <v>C-art.</v>
      </c>
      <c r="Q39" s="12">
        <f t="shared" si="1"/>
        <v>8.0711411475179147E-14</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2.2268848153612337E-11</v>
      </c>
    </row>
    <row r="40" spans="2:27" hidden="1" x14ac:dyDescent="0.2">
      <c r="B40" s="1">
        <v>15</v>
      </c>
      <c r="C40" t="s">
        <v>23</v>
      </c>
      <c r="D40" s="15">
        <f t="shared" si="0"/>
        <v>1.8392418614949921E-12</v>
      </c>
      <c r="O40">
        <f t="shared" si="1"/>
        <v>15</v>
      </c>
      <c r="P40" t="str">
        <f t="shared" si="1"/>
        <v>C-art.</v>
      </c>
      <c r="Q40" s="12">
        <f t="shared" si="1"/>
        <v>1.8392418614949921E-12</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5.0196588883921328E-10</v>
      </c>
    </row>
    <row r="41" spans="2:27" hidden="1" x14ac:dyDescent="0.2">
      <c r="B41" s="1">
        <v>14</v>
      </c>
      <c r="C41" t="s">
        <v>23</v>
      </c>
      <c r="D41" s="15">
        <f t="shared" si="0"/>
        <v>3.6018486454276672E-11</v>
      </c>
      <c r="O41">
        <f t="shared" si="1"/>
        <v>14</v>
      </c>
      <c r="P41" t="str">
        <f t="shared" si="1"/>
        <v>C-art.</v>
      </c>
      <c r="Q41" s="12">
        <f t="shared" si="1"/>
        <v>3.6018486454276672E-11</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9.720717148928796E-9</v>
      </c>
    </row>
    <row r="42" spans="2:27" hidden="1" x14ac:dyDescent="0.2">
      <c r="B42" s="1">
        <v>13</v>
      </c>
      <c r="C42" t="s">
        <v>23</v>
      </c>
      <c r="D42" s="15">
        <f t="shared" si="0"/>
        <v>6.0769651504908073E-10</v>
      </c>
      <c r="O42">
        <f t="shared" si="1"/>
        <v>13</v>
      </c>
      <c r="P42" t="str">
        <f t="shared" si="1"/>
        <v>C-art.</v>
      </c>
      <c r="Q42" s="12">
        <f t="shared" si="1"/>
        <v>6.0769651504908073E-10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1.6212127628479378E-7</v>
      </c>
    </row>
    <row r="43" spans="2:27" hidden="1" x14ac:dyDescent="0.2">
      <c r="B43" s="1">
        <v>12</v>
      </c>
      <c r="C43" t="s">
        <v>23</v>
      </c>
      <c r="D43" s="15">
        <f t="shared" si="0"/>
        <v>8.8405373974997086E-9</v>
      </c>
      <c r="O43">
        <f t="shared" si="1"/>
        <v>12</v>
      </c>
      <c r="P43" t="str">
        <f t="shared" si="1"/>
        <v>C-art.</v>
      </c>
      <c r="Q43" s="12">
        <f t="shared" si="1"/>
        <v>8.8405373974997086E-9</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2.3303792588076884E-6</v>
      </c>
    </row>
    <row r="44" spans="2:27" hidden="1" x14ac:dyDescent="0.2">
      <c r="B44" s="1">
        <v>11</v>
      </c>
      <c r="C44" t="s">
        <v>23</v>
      </c>
      <c r="D44" s="15">
        <f t="shared" si="0"/>
        <v>1.108014020486633E-7</v>
      </c>
      <c r="O44">
        <f t="shared" si="1"/>
        <v>11</v>
      </c>
      <c r="P44" t="str">
        <f t="shared" si="1"/>
        <v>C-art.</v>
      </c>
      <c r="Q44" s="12">
        <f t="shared" si="1"/>
        <v>1.108014020486633E-7</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2.8844559657321687E-5</v>
      </c>
    </row>
    <row r="45" spans="2:27" hidden="1" x14ac:dyDescent="0.2">
      <c r="B45" s="1">
        <v>10</v>
      </c>
      <c r="C45" t="s">
        <v>23</v>
      </c>
      <c r="D45" s="15">
        <f t="shared" si="0"/>
        <v>1.1934234345658095E-6</v>
      </c>
      <c r="G45" s="16"/>
      <c r="O45">
        <f t="shared" ref="O45:Q54" si="10">B45</f>
        <v>10</v>
      </c>
      <c r="P45" t="str">
        <f t="shared" si="10"/>
        <v>C-art.</v>
      </c>
      <c r="Q45" s="12">
        <f t="shared" si="10"/>
        <v>1.1934234345658095E-6</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3.0662519811259836E-4</v>
      </c>
    </row>
    <row r="46" spans="2:27" hidden="1" x14ac:dyDescent="0.2">
      <c r="B46" s="1">
        <v>9</v>
      </c>
      <c r="C46" t="s">
        <v>23</v>
      </c>
      <c r="D46" s="15">
        <f t="shared" si="0"/>
        <v>1.0998215965606455E-5</v>
      </c>
      <c r="O46">
        <f t="shared" si="10"/>
        <v>9</v>
      </c>
      <c r="P46" t="str">
        <f t="shared" si="10"/>
        <v>C-art.</v>
      </c>
      <c r="Q46" s="12">
        <f t="shared" si="10"/>
        <v>1.0998215965606455E-5</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2.7866399756376389E-3</v>
      </c>
    </row>
    <row r="47" spans="2:27" hidden="1" x14ac:dyDescent="0.2">
      <c r="B47" s="1">
        <v>8</v>
      </c>
      <c r="C47" t="s">
        <v>23</v>
      </c>
      <c r="D47" s="15">
        <f t="shared" si="0"/>
        <v>8.6152691730584011E-5</v>
      </c>
      <c r="O47">
        <f t="shared" si="10"/>
        <v>8</v>
      </c>
      <c r="P47" t="str">
        <f t="shared" si="10"/>
        <v>C-art.</v>
      </c>
      <c r="Q47" s="12">
        <f t="shared" si="10"/>
        <v>8.6152691730584011E-5</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2.1503903306379836E-2</v>
      </c>
    </row>
    <row r="48" spans="2:27" hidden="1" x14ac:dyDescent="0.2">
      <c r="B48" s="1">
        <v>7</v>
      </c>
      <c r="C48" t="s">
        <v>23</v>
      </c>
      <c r="D48" s="15">
        <f t="shared" si="0"/>
        <v>5.6830547527543052E-4</v>
      </c>
      <c r="O48">
        <f t="shared" si="10"/>
        <v>7</v>
      </c>
      <c r="P48" t="str">
        <f t="shared" si="10"/>
        <v>C-art.</v>
      </c>
      <c r="Q48" s="12">
        <f t="shared" si="10"/>
        <v>5.6830547527543052E-4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0.13954172639912921</v>
      </c>
    </row>
    <row r="49" spans="2:28" hidden="1" x14ac:dyDescent="0.2">
      <c r="B49" s="1">
        <v>6</v>
      </c>
      <c r="C49" t="s">
        <v>23</v>
      </c>
      <c r="D49" s="15">
        <f t="shared" si="0"/>
        <v>3.1162083560936152E-3</v>
      </c>
      <c r="O49">
        <f t="shared" si="10"/>
        <v>6</v>
      </c>
      <c r="P49" t="str">
        <f t="shared" si="10"/>
        <v>C-art.</v>
      </c>
      <c r="Q49" s="12">
        <f t="shared" si="10"/>
        <v>3.1162083560936152E-3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0.75119318631992682</v>
      </c>
    </row>
    <row r="50" spans="2:28" hidden="1" x14ac:dyDescent="0.2">
      <c r="B50" s="1">
        <v>5</v>
      </c>
      <c r="C50" t="s">
        <v>23</v>
      </c>
      <c r="D50" s="15">
        <f t="shared" si="0"/>
        <v>1.3948742165371432E-2</v>
      </c>
      <c r="O50">
        <f t="shared" si="10"/>
        <v>5</v>
      </c>
      <c r="P50" t="str">
        <f t="shared" si="10"/>
        <v>C-art.</v>
      </c>
      <c r="Q50" s="12">
        <f t="shared" si="10"/>
        <v>1.3948742165371432E-2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3.2912522097266073</v>
      </c>
    </row>
    <row r="51" spans="2:28" hidden="1" x14ac:dyDescent="0.2">
      <c r="B51" s="1">
        <v>4</v>
      </c>
      <c r="C51" t="s">
        <v>23</v>
      </c>
      <c r="D51" s="15">
        <f t="shared" si="0"/>
        <v>4.9665975891852801E-2</v>
      </c>
      <c r="O51">
        <f t="shared" si="10"/>
        <v>4</v>
      </c>
      <c r="P51" t="str">
        <f t="shared" si="10"/>
        <v>C-art.</v>
      </c>
      <c r="Q51" s="12">
        <f t="shared" si="10"/>
        <v>4.9665975891852801E-2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11.415426562887017</v>
      </c>
    </row>
    <row r="52" spans="2:28" hidden="1" x14ac:dyDescent="0.2">
      <c r="B52" s="1">
        <v>3</v>
      </c>
      <c r="C52" t="s">
        <v>23</v>
      </c>
      <c r="D52" s="15">
        <f t="shared" si="0"/>
        <v>0.13532178938649742</v>
      </c>
      <c r="O52">
        <f t="shared" si="10"/>
        <v>3</v>
      </c>
      <c r="P52" t="str">
        <f t="shared" si="10"/>
        <v>C-art.</v>
      </c>
      <c r="Q52" s="12">
        <f t="shared" si="10"/>
        <v>0.13532178938649742</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29.023817387615967</v>
      </c>
    </row>
    <row r="53" spans="2:28" hidden="1" x14ac:dyDescent="0.2">
      <c r="B53" s="1">
        <v>2</v>
      </c>
      <c r="C53" t="s">
        <v>23</v>
      </c>
      <c r="D53" s="15">
        <f t="shared" si="0"/>
        <v>0.26500517088189068</v>
      </c>
      <c r="O53">
        <f t="shared" si="10"/>
        <v>2</v>
      </c>
      <c r="P53" t="str">
        <f t="shared" si="10"/>
        <v>C-art.</v>
      </c>
      <c r="Q53" s="12">
        <f t="shared" si="10"/>
        <v>0.26500517088189068</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53.824316907251202</v>
      </c>
    </row>
    <row r="54" spans="2:28" hidden="1" x14ac:dyDescent="0.2">
      <c r="B54" s="1">
        <v>1</v>
      </c>
      <c r="C54" t="s">
        <v>23</v>
      </c>
      <c r="D54" s="15">
        <f t="shared" si="0"/>
        <v>0.33213981417196975</v>
      </c>
      <c r="O54">
        <f t="shared" si="10"/>
        <v>1</v>
      </c>
      <c r="P54" t="str">
        <f t="shared" si="10"/>
        <v>C-art.</v>
      </c>
      <c r="Q54" s="12">
        <f t="shared" si="10"/>
        <v>0.33213981417196975</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58.277251794613804</v>
      </c>
    </row>
    <row r="55" spans="2:28" hidden="1" x14ac:dyDescent="0.2">
      <c r="D55" s="15"/>
      <c r="K55" s="4"/>
      <c r="M55" s="15">
        <f>SUM(D25:D54)</f>
        <v>0.79986447094765944</v>
      </c>
      <c r="N55" s="19"/>
      <c r="AA55" s="25"/>
      <c r="AB55" s="7"/>
    </row>
    <row r="56" spans="2:28" hidden="1" x14ac:dyDescent="0.2">
      <c r="B56" s="6">
        <v>0</v>
      </c>
      <c r="C56" s="20" t="s">
        <v>23</v>
      </c>
      <c r="D56" s="15">
        <f>BINOMDIST(B56,$B$22,$G$14,0)</f>
        <v>0.20013552905234067</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1.9156858754085804</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1.628332994097293</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1.3840830449826991</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1.1764705882352942</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3.7876752441063397E-22</v>
      </c>
      <c r="G63" s="15">
        <f t="shared" si="13"/>
        <v>1</v>
      </c>
      <c r="I63" s="23">
        <f t="shared" si="14"/>
        <v>1</v>
      </c>
      <c r="K63" s="15">
        <f t="shared" si="21"/>
        <v>3.7876752441063397E-22</v>
      </c>
      <c r="O63">
        <f t="shared" si="15"/>
        <v>26</v>
      </c>
      <c r="P63" t="str">
        <f t="shared" si="15"/>
        <v>B-art.</v>
      </c>
      <c r="Q63" s="12">
        <f t="shared" si="22"/>
        <v>3.7876752441063397E-22</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6.4693773737872885E-20</v>
      </c>
    </row>
    <row r="64" spans="2:28" hidden="1" x14ac:dyDescent="0.2">
      <c r="B64" s="1">
        <v>25</v>
      </c>
      <c r="C64" t="s">
        <v>25</v>
      </c>
      <c r="D64" s="15">
        <f t="shared" si="12"/>
        <v>5.5805081929833373E-20</v>
      </c>
      <c r="G64" s="15">
        <f t="shared" si="13"/>
        <v>0.79</v>
      </c>
      <c r="I64" s="23">
        <f t="shared" si="14"/>
        <v>0.85</v>
      </c>
      <c r="K64" s="15">
        <f t="shared" si="21"/>
        <v>5.1865899675962789E-20</v>
      </c>
      <c r="O64">
        <f t="shared" si="15"/>
        <v>25</v>
      </c>
      <c r="P64" t="str">
        <f t="shared" si="15"/>
        <v>B-art.</v>
      </c>
      <c r="Q64" s="12">
        <f t="shared" si="22"/>
        <v>5.1865899675962789E-20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8.719854640906482E-18</v>
      </c>
    </row>
    <row r="65" spans="2:27" hidden="1" x14ac:dyDescent="0.2">
      <c r="B65" s="1">
        <v>24</v>
      </c>
      <c r="C65" t="s">
        <v>25</v>
      </c>
      <c r="D65" s="15">
        <f t="shared" si="12"/>
        <v>3.9528599700298972E-18</v>
      </c>
      <c r="G65" s="15">
        <f t="shared" si="13"/>
        <v>0.6241000000000001</v>
      </c>
      <c r="I65" s="23">
        <f t="shared" si="14"/>
        <v>0.72249999999999992</v>
      </c>
      <c r="K65" s="15">
        <f t="shared" si="21"/>
        <v>3.4145050620009127E-18</v>
      </c>
      <c r="O65">
        <f t="shared" si="15"/>
        <v>24</v>
      </c>
      <c r="P65" t="str">
        <f t="shared" si="15"/>
        <v>B-art.</v>
      </c>
      <c r="Q65" s="12">
        <f t="shared" si="22"/>
        <v>3.4145050620009127E-18</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5.6489298585338139E-16</v>
      </c>
    </row>
    <row r="66" spans="2:27" hidden="1" x14ac:dyDescent="0.2">
      <c r="B66" s="1">
        <v>23</v>
      </c>
      <c r="C66" t="s">
        <v>25</v>
      </c>
      <c r="D66" s="15">
        <f t="shared" si="12"/>
        <v>1.7919631864135465E-16</v>
      </c>
      <c r="G66" s="15">
        <f t="shared" si="13"/>
        <v>0.49303900000000006</v>
      </c>
      <c r="I66" s="23">
        <f t="shared" si="14"/>
        <v>0.61412499999999992</v>
      </c>
      <c r="K66" s="15">
        <f t="shared" si="21"/>
        <v>1.4386447994563791E-16</v>
      </c>
      <c r="O66">
        <f t="shared" si="15"/>
        <v>23</v>
      </c>
      <c r="P66" t="str">
        <f t="shared" si="15"/>
        <v>B-art.</v>
      </c>
      <c r="Q66" s="12">
        <f t="shared" si="22"/>
        <v>1.4386447994563791E-16</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2.3413704337019327E-14</v>
      </c>
    </row>
    <row r="67" spans="2:27" hidden="1" x14ac:dyDescent="0.2">
      <c r="B67" s="1">
        <v>22</v>
      </c>
      <c r="C67" t="s">
        <v>25</v>
      </c>
      <c r="D67" s="15">
        <f t="shared" si="12"/>
        <v>5.8388133823974675E-15</v>
      </c>
      <c r="G67" s="15">
        <f t="shared" si="13"/>
        <v>0.38950081000000009</v>
      </c>
      <c r="I67" s="23">
        <f t="shared" si="14"/>
        <v>0.52200624999999989</v>
      </c>
      <c r="K67" s="15">
        <f>G67*D67/I67</f>
        <v>4.3566960010203978E-15</v>
      </c>
      <c r="O67">
        <f t="shared" si="15"/>
        <v>22</v>
      </c>
      <c r="P67" t="str">
        <f t="shared" si="15"/>
        <v>B-art.</v>
      </c>
      <c r="Q67" s="12">
        <f t="shared" si="22"/>
        <v>4.3566960010203978E-15</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6.9728730074766213E-13</v>
      </c>
    </row>
    <row r="68" spans="2:27" hidden="1" x14ac:dyDescent="0.2">
      <c r="B68" s="1">
        <v>21</v>
      </c>
      <c r="C68" t="s">
        <v>25</v>
      </c>
      <c r="D68" s="15">
        <f t="shared" si="12"/>
        <v>1.4558108033444302E-13</v>
      </c>
      <c r="G68" s="15">
        <f t="shared" si="13"/>
        <v>0.30770563990000011</v>
      </c>
      <c r="I68" s="23">
        <f t="shared" si="14"/>
        <v>0.44370531249999989</v>
      </c>
      <c r="K68" s="15">
        <f t="shared" si="21"/>
        <v>1.009591686636457E-13</v>
      </c>
      <c r="O68">
        <f t="shared" si="15"/>
        <v>21</v>
      </c>
      <c r="P68" t="str">
        <f t="shared" si="15"/>
        <v>B-art.</v>
      </c>
      <c r="Q68" s="12">
        <f t="shared" si="22"/>
        <v>1.009591686636457E-13</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1.5885099159662858E-11</v>
      </c>
    </row>
    <row r="69" spans="2:27" hidden="1" x14ac:dyDescent="0.2">
      <c r="B69" s="1">
        <v>20</v>
      </c>
      <c r="C69" t="s">
        <v>25</v>
      </c>
      <c r="D69" s="15">
        <f t="shared" si="12"/>
        <v>2.8873580932997963E-12</v>
      </c>
      <c r="G69" s="15">
        <f t="shared" si="13"/>
        <v>0.24308745552100008</v>
      </c>
      <c r="I69" s="23">
        <f t="shared" si="14"/>
        <v>0.37714951562499988</v>
      </c>
      <c r="K69" s="15">
        <f t="shared" si="21"/>
        <v>1.8610140090332088E-12</v>
      </c>
      <c r="O69">
        <f t="shared" si="15"/>
        <v>20</v>
      </c>
      <c r="P69" t="str">
        <f t="shared" si="15"/>
        <v>B-art.</v>
      </c>
      <c r="Q69" s="12">
        <f t="shared" si="22"/>
        <v>1.8610140090332088E-12</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2.8775707565389201E-10</v>
      </c>
    </row>
    <row r="70" spans="2:27" hidden="1" x14ac:dyDescent="0.2">
      <c r="B70" s="1">
        <v>19</v>
      </c>
      <c r="C70" t="s">
        <v>25</v>
      </c>
      <c r="D70" s="15">
        <f t="shared" si="12"/>
        <v>4.6747702462949154E-11</v>
      </c>
      <c r="G70" s="15">
        <f t="shared" si="13"/>
        <v>0.19203908986159007</v>
      </c>
      <c r="I70" s="23">
        <f t="shared" si="14"/>
        <v>0.32057708828124987</v>
      </c>
      <c r="K70" s="15">
        <f t="shared" si="21"/>
        <v>2.8003829850214045E-11</v>
      </c>
      <c r="O70">
        <f t="shared" si="15"/>
        <v>19</v>
      </c>
      <c r="P70" t="str">
        <f t="shared" si="15"/>
        <v>B-art.</v>
      </c>
      <c r="Q70" s="12">
        <f t="shared" si="22"/>
        <v>2.8003829850214045E-11</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4.253613731268412E-9</v>
      </c>
    </row>
    <row r="71" spans="2:27" hidden="1" x14ac:dyDescent="0.2">
      <c r="B71" s="1">
        <v>18</v>
      </c>
      <c r="C71" t="s">
        <v>25</v>
      </c>
      <c r="D71" s="15">
        <f t="shared" si="12"/>
        <v>6.291461623138533E-10</v>
      </c>
      <c r="G71" s="15">
        <f t="shared" si="13"/>
        <v>0.15171088099065616</v>
      </c>
      <c r="I71" s="23">
        <f t="shared" si="14"/>
        <v>0.2724905250390624</v>
      </c>
      <c r="K71" s="15">
        <f t="shared" si="21"/>
        <v>3.5028123837642504E-10</v>
      </c>
      <c r="O71">
        <f t="shared" si="15"/>
        <v>18</v>
      </c>
      <c r="P71" t="str">
        <f t="shared" si="15"/>
        <v>B-art.</v>
      </c>
      <c r="Q71" s="12">
        <f t="shared" si="22"/>
        <v>3.5028123837642504E-10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5.224463106239031E-8</v>
      </c>
    </row>
    <row r="72" spans="2:27" hidden="1" x14ac:dyDescent="0.2">
      <c r="B72" s="1">
        <v>17</v>
      </c>
      <c r="C72" t="s">
        <v>25</v>
      </c>
      <c r="D72" s="15">
        <f t="shared" si="12"/>
        <v>7.1303231728903693E-9</v>
      </c>
      <c r="G72" s="15">
        <f t="shared" si="13"/>
        <v>0.11985159598261838</v>
      </c>
      <c r="I72" s="23">
        <f t="shared" si="14"/>
        <v>0.23161694628320303</v>
      </c>
      <c r="K72" s="15">
        <f t="shared" si="21"/>
        <v>3.6896290442316944E-9</v>
      </c>
      <c r="O72">
        <f t="shared" si="15"/>
        <v>17</v>
      </c>
      <c r="P72" t="str">
        <f t="shared" si="15"/>
        <v>B-art.</v>
      </c>
      <c r="Q72" s="12">
        <f t="shared" si="22"/>
        <v>3.6896290442316944E-9</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5.4012889537290469E-7</v>
      </c>
    </row>
    <row r="73" spans="2:27" hidden="1" x14ac:dyDescent="0.2">
      <c r="B73" s="1">
        <v>16</v>
      </c>
      <c r="C73" t="s">
        <v>25</v>
      </c>
      <c r="D73" s="15">
        <f t="shared" si="12"/>
        <v>6.8688779898843987E-8</v>
      </c>
      <c r="G73" s="15">
        <f t="shared" si="13"/>
        <v>9.4682760826268531E-2</v>
      </c>
      <c r="I73" s="23">
        <f t="shared" si="14"/>
        <v>0.19687440434072256</v>
      </c>
      <c r="K73" s="15">
        <f t="shared" si="21"/>
        <v>3.3034478709354488E-8</v>
      </c>
      <c r="O73">
        <f t="shared" si="15"/>
        <v>16</v>
      </c>
      <c r="P73" t="str">
        <f t="shared" si="15"/>
        <v>B-art.</v>
      </c>
      <c r="Q73" s="12">
        <f t="shared" si="22"/>
        <v>3.3034478709354488E-8</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4.7441786476818958E-6</v>
      </c>
    </row>
    <row r="74" spans="2:27" hidden="1" x14ac:dyDescent="0.2">
      <c r="B74" s="1">
        <v>15</v>
      </c>
      <c r="C74" t="s">
        <v>25</v>
      </c>
      <c r="D74" s="15">
        <f t="shared" si="12"/>
        <v>5.6616206462077288E-7</v>
      </c>
      <c r="G74" s="15">
        <f t="shared" si="13"/>
        <v>7.4799381052752134E-2</v>
      </c>
      <c r="I74" s="23">
        <f t="shared" si="14"/>
        <v>0.16734324368961417</v>
      </c>
      <c r="K74" s="15">
        <f t="shared" si="21"/>
        <v>2.5306412780984207E-7</v>
      </c>
      <c r="O74">
        <f t="shared" si="15"/>
        <v>15</v>
      </c>
      <c r="P74" t="str">
        <f t="shared" si="15"/>
        <v>B-art.</v>
      </c>
      <c r="Q74" s="12">
        <f t="shared" si="22"/>
        <v>2.5306412780984207E-7</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3.5634592497223387E-5</v>
      </c>
    </row>
    <row r="75" spans="2:27" hidden="1" x14ac:dyDescent="0.2">
      <c r="B75" s="1">
        <v>14</v>
      </c>
      <c r="C75" t="s">
        <v>25</v>
      </c>
      <c r="D75" s="15">
        <f t="shared" si="12"/>
        <v>4.0103146243971493E-6</v>
      </c>
      <c r="G75" s="15">
        <f t="shared" si="13"/>
        <v>5.909151103167419E-2</v>
      </c>
      <c r="I75" s="23">
        <f t="shared" si="14"/>
        <v>0.14224175713617204</v>
      </c>
      <c r="K75" s="15">
        <f t="shared" si="21"/>
        <v>1.6660055080814637E-6</v>
      </c>
      <c r="O75">
        <f t="shared" si="15"/>
        <v>14</v>
      </c>
      <c r="P75" t="str">
        <f t="shared" si="15"/>
        <v>B-art.</v>
      </c>
      <c r="Q75" s="12">
        <f t="shared" si="22"/>
        <v>1.6660055080814637E-6</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2.2988432536779013E-4</v>
      </c>
    </row>
    <row r="76" spans="2:27" hidden="1" x14ac:dyDescent="0.2">
      <c r="B76" s="1">
        <v>13</v>
      </c>
      <c r="C76" t="s">
        <v>25</v>
      </c>
      <c r="D76" s="15">
        <f t="shared" si="12"/>
        <v>2.4473202066833864E-5</v>
      </c>
      <c r="G76" s="15">
        <f t="shared" si="13"/>
        <v>4.668229371502261E-2</v>
      </c>
      <c r="I76" s="23">
        <f t="shared" si="14"/>
        <v>0.12090549356574623</v>
      </c>
      <c r="K76" s="15">
        <f t="shared" si="21"/>
        <v>9.4492414971184493E-6</v>
      </c>
      <c r="O76">
        <f t="shared" si="15"/>
        <v>13</v>
      </c>
      <c r="P76" t="str">
        <f t="shared" si="15"/>
        <v>B-art.</v>
      </c>
      <c r="Q76" s="12">
        <f t="shared" si="22"/>
        <v>9.4492414971184493E-6</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1.2768355067563427E-3</v>
      </c>
    </row>
    <row r="77" spans="2:27" hidden="1" x14ac:dyDescent="0.2">
      <c r="B77" s="1">
        <v>12</v>
      </c>
      <c r="C77" t="s">
        <v>25</v>
      </c>
      <c r="D77" s="15">
        <f t="shared" si="12"/>
        <v>1.2877565849453074E-4</v>
      </c>
      <c r="G77" s="15">
        <f t="shared" si="13"/>
        <v>3.6879012034867861E-2</v>
      </c>
      <c r="I77" s="23">
        <f t="shared" si="14"/>
        <v>0.10276966953088429</v>
      </c>
      <c r="K77" s="15">
        <f t="shared" si="21"/>
        <v>4.6211290559717422E-5</v>
      </c>
      <c r="O77">
        <f t="shared" si="15"/>
        <v>12</v>
      </c>
      <c r="P77" t="str">
        <f t="shared" si="15"/>
        <v>B-art.</v>
      </c>
      <c r="Q77" s="12">
        <f t="shared" si="22"/>
        <v>4.6211290559717422E-5</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6.1103412149785133E-3</v>
      </c>
    </row>
    <row r="78" spans="2:27" hidden="1" x14ac:dyDescent="0.2">
      <c r="B78" s="1">
        <v>11</v>
      </c>
      <c r="C78" t="s">
        <v>25</v>
      </c>
      <c r="D78" s="15">
        <f t="shared" si="12"/>
        <v>5.8378298517520566E-4</v>
      </c>
      <c r="G78" s="15">
        <f t="shared" si="13"/>
        <v>2.9134419507545611E-2</v>
      </c>
      <c r="I78" s="23">
        <f t="shared" si="14"/>
        <v>8.7354219101251629E-2</v>
      </c>
      <c r="K78" s="15">
        <f t="shared" si="21"/>
        <v>1.9470357089160936E-4</v>
      </c>
      <c r="O78">
        <f t="shared" si="15"/>
        <v>11</v>
      </c>
      <c r="P78" t="str">
        <f t="shared" si="15"/>
        <v>B-art.</v>
      </c>
      <c r="Q78" s="12">
        <f t="shared" si="22"/>
        <v>1.9470357089160936E-4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2.5170628632964286E-2</v>
      </c>
    </row>
    <row r="79" spans="2:27" hidden="1" x14ac:dyDescent="0.2">
      <c r="B79" s="1">
        <v>10</v>
      </c>
      <c r="C79" t="s">
        <v>25</v>
      </c>
      <c r="D79" s="15">
        <f t="shared" si="12"/>
        <v>2.2743212130784053E-3</v>
      </c>
      <c r="G79" s="15">
        <f t="shared" si="13"/>
        <v>2.3016191410961034E-2</v>
      </c>
      <c r="I79" s="23">
        <f t="shared" si="14"/>
        <v>7.4251086236063898E-2</v>
      </c>
      <c r="K79" s="15">
        <f>G79*D79/I79</f>
        <v>7.0498917960336869E-4</v>
      </c>
      <c r="O79">
        <f t="shared" ref="O79:P88" si="26">B79</f>
        <v>10</v>
      </c>
      <c r="P79" t="str">
        <f t="shared" si="26"/>
        <v>B-art.</v>
      </c>
      <c r="Q79" s="12">
        <f>K79</f>
        <v>7.0498917960336869E-4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8.9014497413738056E-2</v>
      </c>
    </row>
    <row r="80" spans="2:27" hidden="1" x14ac:dyDescent="0.2">
      <c r="B80" s="1">
        <v>9</v>
      </c>
      <c r="C80" t="s">
        <v>25</v>
      </c>
      <c r="D80" s="15">
        <f t="shared" si="12"/>
        <v>7.5810707102613529E-3</v>
      </c>
      <c r="G80" s="15">
        <f t="shared" si="13"/>
        <v>1.8182791214659218E-2</v>
      </c>
      <c r="I80" s="23">
        <f t="shared" si="14"/>
        <v>6.3113423300654309E-2</v>
      </c>
      <c r="K80" s="15">
        <f t="shared" ref="K80:K90" si="27">G80*D80/I80</f>
        <v>2.1840841250457313E-3</v>
      </c>
      <c r="O80">
        <f t="shared" si="26"/>
        <v>9</v>
      </c>
      <c r="P80" t="str">
        <f t="shared" si="26"/>
        <v>B-art.</v>
      </c>
      <c r="Q80" s="12">
        <f t="shared" ref="Q80:Q88" si="28">K80</f>
        <v>2.1840841250457313E-3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0.26900927351363263</v>
      </c>
    </row>
    <row r="81" spans="2:28" hidden="1" x14ac:dyDescent="0.2">
      <c r="B81" s="1">
        <v>8</v>
      </c>
      <c r="C81" t="s">
        <v>25</v>
      </c>
      <c r="D81" s="15">
        <f t="shared" si="12"/>
        <v>2.1479700345740475E-2</v>
      </c>
      <c r="G81" s="15">
        <f t="shared" si="13"/>
        <v>1.4364405059580788E-2</v>
      </c>
      <c r="I81" s="23">
        <f t="shared" si="14"/>
        <v>5.3646409805556163E-2</v>
      </c>
      <c r="K81" s="15">
        <f t="shared" si="27"/>
        <v>5.7514215292870886E-3</v>
      </c>
      <c r="O81">
        <f t="shared" si="26"/>
        <v>8</v>
      </c>
      <c r="P81" t="str">
        <f t="shared" si="26"/>
        <v>B-art.</v>
      </c>
      <c r="Q81" s="12">
        <f t="shared" si="28"/>
        <v>5.7514215292870886E-3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0.68995330759001083</v>
      </c>
    </row>
    <row r="82" spans="2:28" hidden="1" x14ac:dyDescent="0.2">
      <c r="B82" s="1">
        <v>7</v>
      </c>
      <c r="C82" t="s">
        <v>25</v>
      </c>
      <c r="D82" s="15">
        <f t="shared" si="12"/>
        <v>5.1249811351240543E-2</v>
      </c>
      <c r="G82" s="15">
        <f t="shared" si="13"/>
        <v>1.1347879997068818E-2</v>
      </c>
      <c r="I82" s="23">
        <f t="shared" si="14"/>
        <v>4.5599448334722736E-2</v>
      </c>
      <c r="K82" s="15">
        <f t="shared" si="27"/>
        <v>1.2754029496524374E-2</v>
      </c>
      <c r="O82">
        <f t="shared" si="26"/>
        <v>7</v>
      </c>
      <c r="P82" t="str">
        <f t="shared" si="26"/>
        <v>B-art.</v>
      </c>
      <c r="Q82" s="12">
        <f t="shared" si="28"/>
        <v>1.2754029496524374E-2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1.4871836094422246</v>
      </c>
    </row>
    <row r="83" spans="2:28" hidden="1" x14ac:dyDescent="0.2">
      <c r="B83" s="1">
        <v>6</v>
      </c>
      <c r="C83" t="s">
        <v>25</v>
      </c>
      <c r="D83" s="15">
        <f t="shared" si="12"/>
        <v>0.10164545917996033</v>
      </c>
      <c r="G83" s="15">
        <f t="shared" si="13"/>
        <v>8.9648251976843698E-3</v>
      </c>
      <c r="I83" s="23">
        <f t="shared" si="14"/>
        <v>3.8759531084514326E-2</v>
      </c>
      <c r="K83" s="15">
        <f t="shared" si="27"/>
        <v>2.350992770525992E-2</v>
      </c>
      <c r="O83">
        <f t="shared" si="26"/>
        <v>6</v>
      </c>
      <c r="P83" t="str">
        <f t="shared" si="26"/>
        <v>B-art.</v>
      </c>
      <c r="Q83" s="12">
        <f t="shared" si="28"/>
        <v>2.350992770525992E-2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2.6573607141365359</v>
      </c>
    </row>
    <row r="84" spans="2:28" hidden="1" x14ac:dyDescent="0.2">
      <c r="B84" s="1">
        <v>5</v>
      </c>
      <c r="C84" t="s">
        <v>25</v>
      </c>
      <c r="D84" s="15">
        <f t="shared" si="12"/>
        <v>0.16456883867231678</v>
      </c>
      <c r="G84" s="15">
        <f t="shared" si="13"/>
        <v>7.0822119061706495E-3</v>
      </c>
      <c r="I84" s="23">
        <f t="shared" si="14"/>
        <v>3.2945601421837174E-2</v>
      </c>
      <c r="K84" s="15">
        <f t="shared" si="27"/>
        <v>3.5376843594581597E-2</v>
      </c>
      <c r="O84">
        <f t="shared" si="26"/>
        <v>5</v>
      </c>
      <c r="P84" t="str">
        <f t="shared" si="26"/>
        <v>B-art.</v>
      </c>
      <c r="Q84" s="12">
        <f t="shared" si="28"/>
        <v>3.5376843594581597E-2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3.8607928642886713</v>
      </c>
    </row>
    <row r="85" spans="2:28" hidden="1" x14ac:dyDescent="0.2">
      <c r="B85" s="1">
        <v>4</v>
      </c>
      <c r="C85" t="s">
        <v>25</v>
      </c>
      <c r="D85" s="15">
        <f t="shared" si="12"/>
        <v>0.21194471647192309</v>
      </c>
      <c r="G85" s="15">
        <f t="shared" si="13"/>
        <v>5.5949474058748158E-3</v>
      </c>
      <c r="I85" s="23">
        <f t="shared" si="14"/>
        <v>2.8003761208561594E-2</v>
      </c>
      <c r="K85" s="15">
        <f t="shared" si="27"/>
        <v>4.234500975715072E-2</v>
      </c>
      <c r="O85">
        <f t="shared" si="26"/>
        <v>4</v>
      </c>
      <c r="P85" t="str">
        <f t="shared" si="26"/>
        <v>B-art.</v>
      </c>
      <c r="Q85" s="12">
        <f t="shared" si="28"/>
        <v>4.234500975715072E-2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4.4342000417297953</v>
      </c>
    </row>
    <row r="86" spans="2:28" hidden="1" x14ac:dyDescent="0.2">
      <c r="B86" s="1">
        <v>3</v>
      </c>
      <c r="C86" t="s">
        <v>25</v>
      </c>
      <c r="D86" s="15">
        <f t="shared" si="12"/>
        <v>0.20887305391435898</v>
      </c>
      <c r="G86" s="15">
        <f t="shared" si="13"/>
        <v>4.4200084506411021E-3</v>
      </c>
      <c r="I86" s="23">
        <f t="shared" si="14"/>
        <v>2.3803197027277352E-2</v>
      </c>
      <c r="K86" s="15">
        <f t="shared" si="27"/>
        <v>3.878557415437571E-2</v>
      </c>
      <c r="O86">
        <f t="shared" si="26"/>
        <v>3</v>
      </c>
      <c r="P86" t="str">
        <f t="shared" si="26"/>
        <v>B-art.</v>
      </c>
      <c r="Q86" s="12">
        <f t="shared" si="28"/>
        <v>3.878557415437571E-2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3.5640064090455841</v>
      </c>
    </row>
    <row r="87" spans="2:28" hidden="1" x14ac:dyDescent="0.2">
      <c r="B87" s="1">
        <v>2</v>
      </c>
      <c r="C87" t="s">
        <v>25</v>
      </c>
      <c r="D87" s="15">
        <f t="shared" si="12"/>
        <v>0.1479517465226709</v>
      </c>
      <c r="G87" s="15">
        <f t="shared" si="13"/>
        <v>3.4918066760064722E-3</v>
      </c>
      <c r="I87" s="23">
        <f t="shared" si="14"/>
        <v>2.0232717473185752E-2</v>
      </c>
      <c r="K87" s="15">
        <f t="shared" si="27"/>
        <v>2.5533836318297344E-2</v>
      </c>
      <c r="O87">
        <f t="shared" si="26"/>
        <v>2</v>
      </c>
      <c r="P87" t="str">
        <f t="shared" si="26"/>
        <v>B-art.</v>
      </c>
      <c r="Q87" s="12">
        <f t="shared" si="28"/>
        <v>2.5533836318297344E-2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2.1639075151879723</v>
      </c>
    </row>
    <row r="88" spans="2:28" hidden="1" x14ac:dyDescent="0.2">
      <c r="B88" s="1">
        <v>1</v>
      </c>
      <c r="C88" t="s">
        <v>25</v>
      </c>
      <c r="D88" s="15">
        <f t="shared" si="12"/>
        <v>6.7071458423610827E-2</v>
      </c>
      <c r="G88" s="15">
        <f t="shared" si="13"/>
        <v>2.7585272740451119E-3</v>
      </c>
      <c r="I88" s="23">
        <f t="shared" si="14"/>
        <v>1.7197809852207889E-2</v>
      </c>
      <c r="K88" s="15">
        <f t="shared" si="27"/>
        <v>1.0758256368775946E-2</v>
      </c>
      <c r="N88" s="19"/>
      <c r="O88">
        <f t="shared" si="26"/>
        <v>1</v>
      </c>
      <c r="P88" t="str">
        <f t="shared" si="26"/>
        <v>B-art.</v>
      </c>
      <c r="Q88" s="12">
        <f t="shared" si="28"/>
        <v>1.0758256368775946E-2</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0.78599821030277062</v>
      </c>
    </row>
    <row r="89" spans="2:28" hidden="1" x14ac:dyDescent="0.2">
      <c r="D89" s="15"/>
      <c r="G89" s="15"/>
      <c r="I89" s="4"/>
      <c r="K89" s="15"/>
      <c r="M89" s="15">
        <f>SUM(K59:K88)</f>
        <v>0.19795629250584543</v>
      </c>
      <c r="N89" s="19"/>
      <c r="AA89" s="25"/>
      <c r="AB89" s="7"/>
    </row>
    <row r="90" spans="2:28" hidden="1" x14ac:dyDescent="0.2">
      <c r="B90" s="6">
        <v>0</v>
      </c>
      <c r="C90" s="20" t="s">
        <v>25</v>
      </c>
      <c r="D90" s="15">
        <f>IF(B90&lt;=$B$22,BINOMDIST(B90,$B$22,$G$13,0),0)</f>
        <v>1.4618138374376727E-2</v>
      </c>
      <c r="G90" s="15">
        <f>IF(B90&lt;=$B$22,BINOMDIST($B$22-B90,$B$22-B90,$G$12,0),0)</f>
        <v>2.1792365464956393E-3</v>
      </c>
      <c r="I90" s="23">
        <f>(1-$G$13)^($B$22-B90)</f>
        <v>1.4618138374376704E-2</v>
      </c>
      <c r="K90" s="15">
        <f t="shared" si="27"/>
        <v>2.1792365464956428E-3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26</v>
      </c>
      <c r="C93" t="s">
        <v>24</v>
      </c>
      <c r="D93" s="15">
        <f>BINOMDIST(B93,$B$22,$G$12,0)</f>
        <v>2.1792365464956393E-3</v>
      </c>
      <c r="G93" s="16"/>
      <c r="K93" s="16"/>
      <c r="M93" s="15">
        <f>D93</f>
        <v>2.1792365464956393E-3</v>
      </c>
      <c r="N93" s="19"/>
      <c r="O93">
        <f>B93</f>
        <v>26</v>
      </c>
      <c r="P93" t="str">
        <f>C93</f>
        <v>A-art.</v>
      </c>
      <c r="Q93" s="12">
        <f>D93</f>
        <v>2.1792365464956393E-3</v>
      </c>
      <c r="R93" s="16"/>
      <c r="S93" s="9">
        <v>0</v>
      </c>
      <c r="T93" s="9">
        <f>$D$12*$E$16</f>
        <v>28.2</v>
      </c>
      <c r="U93" s="17">
        <f>B93/(B93+1)</f>
        <v>0.96296296296296291</v>
      </c>
      <c r="V93" s="37">
        <f>B93*($E$17*2)</f>
        <v>67.600000000000009</v>
      </c>
      <c r="W93" s="38">
        <f>ROUNDDOWN((U93*$D$12)*$E$19,0)</f>
        <v>1</v>
      </c>
      <c r="X93" s="37">
        <f>W93*$E$18</f>
        <v>7.5</v>
      </c>
      <c r="Y93" s="18">
        <f>S93+(T93*U93)+V93+X93</f>
        <v>102.25555555555556</v>
      </c>
      <c r="Z93" s="18"/>
      <c r="AA93" s="25">
        <f>Y93*Q93</f>
        <v>0.22283904374888189</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177.00452244238241</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C0"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697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6977" r:id="rId5"/>
      </mc:Fallback>
    </mc:AlternateContent>
    <mc:AlternateContent xmlns:mc="http://schemas.openxmlformats.org/markup-compatibility/2006">
      <mc:Choice Requires="x14">
        <oleObject progId="Equation.3" shapeId="12697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6978" r:id="rId7"/>
      </mc:Fallback>
    </mc:AlternateContent>
    <mc:AlternateContent xmlns:mc="http://schemas.openxmlformats.org/markup-compatibility/2006">
      <mc:Choice Requires="x14">
        <oleObject progId="Equation.3" shapeId="12697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6979" r:id="rId9"/>
      </mc:Fallback>
    </mc:AlternateContent>
  </oleObjec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178.96387205698181</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27</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1.0234903690774748E-33</v>
      </c>
      <c r="O28">
        <f t="shared" si="1"/>
        <v>27</v>
      </c>
      <c r="P28" t="str">
        <f t="shared" si="1"/>
        <v>C-art.</v>
      </c>
      <c r="Q28" s="12">
        <f t="shared" si="1"/>
        <v>1.0234903690774748E-33</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3.1415013388464012E-31</v>
      </c>
    </row>
    <row r="29" spans="2:27" hidden="1" x14ac:dyDescent="0.2">
      <c r="B29" s="1">
        <v>26</v>
      </c>
      <c r="C29" t="s">
        <v>23</v>
      </c>
      <c r="D29" s="15">
        <f t="shared" si="0"/>
        <v>4.3293642611976317E-31</v>
      </c>
      <c r="O29">
        <f t="shared" si="1"/>
        <v>26</v>
      </c>
      <c r="P29" t="str">
        <f t="shared" si="1"/>
        <v>C-art.</v>
      </c>
      <c r="Q29" s="12">
        <f t="shared" si="1"/>
        <v>4.3293642611976317E-31</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1.3169958151928093E-28</v>
      </c>
    </row>
    <row r="30" spans="2:27" hidden="1" x14ac:dyDescent="0.2">
      <c r="B30" s="1">
        <v>25</v>
      </c>
      <c r="C30" t="s">
        <v>23</v>
      </c>
      <c r="D30" s="15">
        <f t="shared" si="0"/>
        <v>8.817471878639166E-29</v>
      </c>
      <c r="O30">
        <f t="shared" si="1"/>
        <v>25</v>
      </c>
      <c r="P30" t="str">
        <f t="shared" si="1"/>
        <v>C-art.</v>
      </c>
      <c r="Q30" s="12">
        <f t="shared" si="1"/>
        <v>8.817471878639166E-29</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2.6580336804864524E-26</v>
      </c>
    </row>
    <row r="31" spans="2:27" hidden="1" x14ac:dyDescent="0.2">
      <c r="B31" s="1">
        <v>24</v>
      </c>
      <c r="C31" t="s">
        <v>23</v>
      </c>
      <c r="D31" s="15">
        <f t="shared" si="0"/>
        <v>1.1511699397112454E-26</v>
      </c>
      <c r="O31">
        <f t="shared" si="1"/>
        <v>24</v>
      </c>
      <c r="P31" t="str">
        <f t="shared" si="1"/>
        <v>C-art.</v>
      </c>
      <c r="Q31" s="12">
        <f t="shared" si="1"/>
        <v>1.1511699397112454E-26</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3.4384156788842424E-24</v>
      </c>
    </row>
    <row r="32" spans="2:27" hidden="1" x14ac:dyDescent="0.2">
      <c r="B32" s="1">
        <v>23</v>
      </c>
      <c r="C32" t="s">
        <v>23</v>
      </c>
      <c r="D32" s="15">
        <f t="shared" si="0"/>
        <v>1.0820997433285673E-24</v>
      </c>
      <c r="O32">
        <f t="shared" si="1"/>
        <v>23</v>
      </c>
      <c r="P32" t="str">
        <f t="shared" si="1"/>
        <v>C-art.</v>
      </c>
      <c r="Q32" s="12">
        <f t="shared" si="1"/>
        <v>1.0820997433285673E-24</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3.2020774204750079E-22</v>
      </c>
    </row>
    <row r="33" spans="2:27" hidden="1" x14ac:dyDescent="0.2">
      <c r="B33" s="1">
        <v>22</v>
      </c>
      <c r="C33" t="s">
        <v>23</v>
      </c>
      <c r="D33" s="15">
        <f t="shared" si="0"/>
        <v>7.7983321502545271E-23</v>
      </c>
      <c r="O33">
        <f t="shared" si="1"/>
        <v>22</v>
      </c>
      <c r="P33" t="str">
        <f t="shared" si="1"/>
        <v>C-art.</v>
      </c>
      <c r="Q33" s="12">
        <f t="shared" si="1"/>
        <v>7.7983321502545271E-23</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2.2858674633577816E-20</v>
      </c>
    </row>
    <row r="34" spans="2:27" hidden="1" x14ac:dyDescent="0.2">
      <c r="B34" s="1">
        <v>21</v>
      </c>
      <c r="C34" t="s">
        <v>23</v>
      </c>
      <c r="D34" s="15">
        <f t="shared" si="0"/>
        <v>4.4797085796462447E-21</v>
      </c>
      <c r="O34">
        <f t="shared" si="1"/>
        <v>21</v>
      </c>
      <c r="P34" t="str">
        <f t="shared" si="1"/>
        <v>C-art.</v>
      </c>
      <c r="Q34" s="12">
        <f t="shared" si="1"/>
        <v>4.4797085796462447E-21</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1.300524560068827E-18</v>
      </c>
    </row>
    <row r="35" spans="2:27" hidden="1" x14ac:dyDescent="0.2">
      <c r="B35" s="1">
        <v>20</v>
      </c>
      <c r="C35" t="s">
        <v>23</v>
      </c>
      <c r="D35" s="15">
        <f t="shared" si="0"/>
        <v>2.1054630324337241E-19</v>
      </c>
      <c r="O35">
        <f t="shared" si="1"/>
        <v>20</v>
      </c>
      <c r="P35" t="str">
        <f t="shared" si="1"/>
        <v>C-art.</v>
      </c>
      <c r="Q35" s="12">
        <f t="shared" si="1"/>
        <v>2.1054630324337241E-19</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6.0529254898426325E-17</v>
      </c>
    </row>
    <row r="36" spans="2:27" hidden="1" x14ac:dyDescent="0.2">
      <c r="B36" s="1">
        <v>19</v>
      </c>
      <c r="C36" t="s">
        <v>23</v>
      </c>
      <c r="D36" s="15">
        <f t="shared" si="0"/>
        <v>8.2463968770320842E-18</v>
      </c>
      <c r="O36">
        <f t="shared" si="1"/>
        <v>19</v>
      </c>
      <c r="P36" t="str">
        <f t="shared" si="1"/>
        <v>C-art.</v>
      </c>
      <c r="Q36" s="12">
        <f t="shared" si="1"/>
        <v>8.2463968770320842E-18</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2.3472214214909042E-15</v>
      </c>
    </row>
    <row r="37" spans="2:27" hidden="1" x14ac:dyDescent="0.2">
      <c r="B37" s="1">
        <v>18</v>
      </c>
      <c r="C37" t="s">
        <v>23</v>
      </c>
      <c r="D37" s="15">
        <f t="shared" si="0"/>
        <v>2.727419411551708E-16</v>
      </c>
      <c r="O37">
        <f t="shared" si="1"/>
        <v>18</v>
      </c>
      <c r="P37" t="str">
        <f t="shared" si="1"/>
        <v>C-art.</v>
      </c>
      <c r="Q37" s="12">
        <f t="shared" si="1"/>
        <v>2.727419411551708E-16</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7.6847482243100761E-14</v>
      </c>
    </row>
    <row r="38" spans="2:27" hidden="1" x14ac:dyDescent="0.2">
      <c r="B38" s="1">
        <v>17</v>
      </c>
      <c r="C38" t="s">
        <v>23</v>
      </c>
      <c r="D38" s="15">
        <f t="shared" si="0"/>
        <v>7.6913227405759221E-15</v>
      </c>
      <c r="O38">
        <f t="shared" si="1"/>
        <v>17</v>
      </c>
      <c r="P38" t="str">
        <f t="shared" si="1"/>
        <v>C-art.</v>
      </c>
      <c r="Q38" s="12">
        <f t="shared" si="1"/>
        <v>7.6913227405759221E-15</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2.1447338921237519E-12</v>
      </c>
    </row>
    <row r="39" spans="2:27" hidden="1" x14ac:dyDescent="0.2">
      <c r="B39" s="1">
        <v>16</v>
      </c>
      <c r="C39" t="s">
        <v>23</v>
      </c>
      <c r="D39" s="15">
        <f t="shared" si="0"/>
        <v>1.862232384763668E-13</v>
      </c>
      <c r="O39">
        <f t="shared" si="1"/>
        <v>16</v>
      </c>
      <c r="P39" t="str">
        <f t="shared" si="1"/>
        <v>C-art.</v>
      </c>
      <c r="Q39" s="12">
        <f t="shared" si="1"/>
        <v>1.862232384763668E-13</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5.1380306012607076E-11</v>
      </c>
    </row>
    <row r="40" spans="2:27" hidden="1" x14ac:dyDescent="0.2">
      <c r="B40" s="1">
        <v>15</v>
      </c>
      <c r="C40" t="s">
        <v>23</v>
      </c>
      <c r="D40" s="15">
        <f t="shared" si="0"/>
        <v>3.8899965370619067E-12</v>
      </c>
      <c r="O40">
        <f t="shared" si="1"/>
        <v>15</v>
      </c>
      <c r="P40" t="str">
        <f t="shared" si="1"/>
        <v>C-art.</v>
      </c>
      <c r="Q40" s="12">
        <f t="shared" si="1"/>
        <v>3.8899965370619067E-12</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1.0616578548949355E-9</v>
      </c>
    </row>
    <row r="41" spans="2:27" hidden="1" x14ac:dyDescent="0.2">
      <c r="B41" s="1">
        <v>14</v>
      </c>
      <c r="C41" t="s">
        <v>23</v>
      </c>
      <c r="D41" s="15">
        <f t="shared" si="0"/>
        <v>7.0319168169964814E-11</v>
      </c>
      <c r="O41">
        <f t="shared" si="1"/>
        <v>14</v>
      </c>
      <c r="P41" t="str">
        <f t="shared" si="1"/>
        <v>C-art.</v>
      </c>
      <c r="Q41" s="12">
        <f t="shared" si="1"/>
        <v>7.0319168169964814E-11</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1.8977830864601001E-8</v>
      </c>
    </row>
    <row r="42" spans="2:27" hidden="1" x14ac:dyDescent="0.2">
      <c r="B42" s="1">
        <v>13</v>
      </c>
      <c r="C42" t="s">
        <v>23</v>
      </c>
      <c r="D42" s="15">
        <f t="shared" si="0"/>
        <v>1.101666967996115E-9</v>
      </c>
      <c r="O42">
        <f t="shared" si="1"/>
        <v>13</v>
      </c>
      <c r="P42" t="str">
        <f t="shared" si="1"/>
        <v>C-art.</v>
      </c>
      <c r="Q42" s="12">
        <f t="shared" si="1"/>
        <v>1.101666967996115E-9</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2.9390271372200358E-7</v>
      </c>
    </row>
    <row r="43" spans="2:27" hidden="1" x14ac:dyDescent="0.2">
      <c r="B43" s="1">
        <v>12</v>
      </c>
      <c r="C43" t="s">
        <v>23</v>
      </c>
      <c r="D43" s="15">
        <f t="shared" si="0"/>
        <v>1.4958189276569546E-8</v>
      </c>
      <c r="O43">
        <f t="shared" si="1"/>
        <v>12</v>
      </c>
      <c r="P43" t="str">
        <f t="shared" si="1"/>
        <v>C-art.</v>
      </c>
      <c r="Q43" s="12">
        <f t="shared" si="1"/>
        <v>1.4958189276569546E-8</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3.9430017059026194E-6</v>
      </c>
    </row>
    <row r="44" spans="2:27" hidden="1" x14ac:dyDescent="0.2">
      <c r="B44" s="1">
        <v>11</v>
      </c>
      <c r="C44" t="s">
        <v>23</v>
      </c>
      <c r="D44" s="15">
        <f t="shared" si="0"/>
        <v>1.7575872399969198E-7</v>
      </c>
      <c r="O44">
        <f t="shared" si="1"/>
        <v>11</v>
      </c>
      <c r="P44" t="str">
        <f t="shared" si="1"/>
        <v>C-art.</v>
      </c>
      <c r="Q44" s="12">
        <f t="shared" si="1"/>
        <v>1.7575872399969198E-7</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4.5754682756426478E-5</v>
      </c>
    </row>
    <row r="45" spans="2:27" hidden="1" x14ac:dyDescent="0.2">
      <c r="B45" s="1">
        <v>10</v>
      </c>
      <c r="C45" t="s">
        <v>23</v>
      </c>
      <c r="D45" s="15">
        <f t="shared" si="0"/>
        <v>1.7817109864282455E-6</v>
      </c>
      <c r="G45" s="16"/>
      <c r="O45">
        <f t="shared" ref="O45:Q54" si="10">B45</f>
        <v>10</v>
      </c>
      <c r="P45" t="str">
        <f t="shared" si="10"/>
        <v>C-art.</v>
      </c>
      <c r="Q45" s="12">
        <f t="shared" si="10"/>
        <v>1.7817109864282455E-6</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4.5777338400574877E-4</v>
      </c>
    </row>
    <row r="46" spans="2:27" hidden="1" x14ac:dyDescent="0.2">
      <c r="B46" s="1">
        <v>9</v>
      </c>
      <c r="C46" t="s">
        <v>23</v>
      </c>
      <c r="D46" s="15">
        <f t="shared" si="0"/>
        <v>1.5507484511505094E-5</v>
      </c>
      <c r="O46">
        <f t="shared" si="10"/>
        <v>9</v>
      </c>
      <c r="P46" t="str">
        <f t="shared" si="10"/>
        <v>C-art.</v>
      </c>
      <c r="Q46" s="12">
        <f t="shared" si="10"/>
        <v>1.5507484511505094E-5</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3.9291623656490682E-3</v>
      </c>
    </row>
    <row r="47" spans="2:27" hidden="1" x14ac:dyDescent="0.2">
      <c r="B47" s="1">
        <v>8</v>
      </c>
      <c r="C47" t="s">
        <v>23</v>
      </c>
      <c r="D47" s="15">
        <f t="shared" si="0"/>
        <v>1.1508185874327486E-4</v>
      </c>
      <c r="O47">
        <f t="shared" si="10"/>
        <v>8</v>
      </c>
      <c r="P47" t="str">
        <f t="shared" si="10"/>
        <v>C-art.</v>
      </c>
      <c r="Q47" s="12">
        <f t="shared" si="10"/>
        <v>1.1508185874327486E-4</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2.8724687679785279E-2</v>
      </c>
    </row>
    <row r="48" spans="2:27" hidden="1" x14ac:dyDescent="0.2">
      <c r="B48" s="1">
        <v>7</v>
      </c>
      <c r="C48" t="s">
        <v>23</v>
      </c>
      <c r="D48" s="15">
        <f t="shared" si="0"/>
        <v>7.2117964812452244E-4</v>
      </c>
      <c r="O48">
        <f t="shared" si="10"/>
        <v>7</v>
      </c>
      <c r="P48" t="str">
        <f t="shared" si="10"/>
        <v>C-art.</v>
      </c>
      <c r="Q48" s="12">
        <f t="shared" si="10"/>
        <v>7.2117964812452244E-4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0.17707845080049522</v>
      </c>
    </row>
    <row r="49" spans="2:28" hidden="1" x14ac:dyDescent="0.2">
      <c r="B49" s="1">
        <v>6</v>
      </c>
      <c r="C49" t="s">
        <v>23</v>
      </c>
      <c r="D49" s="15">
        <f t="shared" si="0"/>
        <v>3.7661603846502818E-3</v>
      </c>
      <c r="O49">
        <f t="shared" si="10"/>
        <v>6</v>
      </c>
      <c r="P49" t="str">
        <f t="shared" si="10"/>
        <v>C-art.</v>
      </c>
      <c r="Q49" s="12">
        <f t="shared" si="10"/>
        <v>3.7661603846502818E-3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0.90787062232379689</v>
      </c>
    </row>
    <row r="50" spans="2:28" hidden="1" x14ac:dyDescent="0.2">
      <c r="B50" s="1">
        <v>5</v>
      </c>
      <c r="C50" t="s">
        <v>23</v>
      </c>
      <c r="D50" s="15">
        <f t="shared" si="0"/>
        <v>1.6091776188960297E-2</v>
      </c>
      <c r="O50">
        <f t="shared" si="10"/>
        <v>5</v>
      </c>
      <c r="P50" t="str">
        <f t="shared" si="10"/>
        <v>C-art.</v>
      </c>
      <c r="Q50" s="12">
        <f t="shared" si="10"/>
        <v>1.6091776188960297E-2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3.7969082310391453</v>
      </c>
    </row>
    <row r="51" spans="2:28" hidden="1" x14ac:dyDescent="0.2">
      <c r="B51" s="1">
        <v>4</v>
      </c>
      <c r="C51" t="s">
        <v>23</v>
      </c>
      <c r="D51" s="15">
        <f t="shared" si="0"/>
        <v>5.4805324701531419E-2</v>
      </c>
      <c r="O51">
        <f t="shared" si="10"/>
        <v>4</v>
      </c>
      <c r="P51" t="str">
        <f t="shared" si="10"/>
        <v>C-art.</v>
      </c>
      <c r="Q51" s="12">
        <f t="shared" si="10"/>
        <v>5.4805324701531419E-2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12.596675050698789</v>
      </c>
    </row>
    <row r="52" spans="2:28" hidden="1" x14ac:dyDescent="0.2">
      <c r="B52" s="1">
        <v>3</v>
      </c>
      <c r="C52" t="s">
        <v>23</v>
      </c>
      <c r="D52" s="15">
        <f t="shared" si="0"/>
        <v>0.14310279227622097</v>
      </c>
      <c r="O52">
        <f t="shared" si="10"/>
        <v>3</v>
      </c>
      <c r="P52" t="str">
        <f t="shared" si="10"/>
        <v>C-art.</v>
      </c>
      <c r="Q52" s="12">
        <f t="shared" si="10"/>
        <v>0.14310279227622097</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30.692686887403877</v>
      </c>
    </row>
    <row r="53" spans="2:28" hidden="1" x14ac:dyDescent="0.2">
      <c r="B53" s="1">
        <v>2</v>
      </c>
      <c r="C53" t="s">
        <v>23</v>
      </c>
      <c r="D53" s="15">
        <f t="shared" si="0"/>
        <v>0.26903324947929547</v>
      </c>
      <c r="O53">
        <f t="shared" si="10"/>
        <v>2</v>
      </c>
      <c r="P53" t="str">
        <f t="shared" si="10"/>
        <v>C-art.</v>
      </c>
      <c r="Q53" s="12">
        <f t="shared" si="10"/>
        <v>0.26903324947929547</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54.642446524241429</v>
      </c>
    </row>
    <row r="54" spans="2:28" hidden="1" x14ac:dyDescent="0.2">
      <c r="B54" s="1">
        <v>1</v>
      </c>
      <c r="C54" t="s">
        <v>23</v>
      </c>
      <c r="D54" s="15">
        <f t="shared" si="0"/>
        <v>0.32421955706479189</v>
      </c>
      <c r="O54">
        <f t="shared" si="10"/>
        <v>1</v>
      </c>
      <c r="P54" t="str">
        <f t="shared" si="10"/>
        <v>C-art.</v>
      </c>
      <c r="Q54" s="12">
        <f t="shared" si="10"/>
        <v>0.32421955706479189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56.887563482588376</v>
      </c>
    </row>
    <row r="55" spans="2:28" hidden="1" x14ac:dyDescent="0.2">
      <c r="D55" s="15"/>
      <c r="K55" s="4"/>
      <c r="M55" s="15">
        <f>SUM(D25:D54)</f>
        <v>0.81187260269079964</v>
      </c>
      <c r="N55" s="19"/>
      <c r="AA55" s="25"/>
      <c r="AB55" s="7"/>
    </row>
    <row r="56" spans="2:28" hidden="1" x14ac:dyDescent="0.2">
      <c r="B56" s="6">
        <v>0</v>
      </c>
      <c r="C56" s="20" t="s">
        <v>23</v>
      </c>
      <c r="D56" s="15">
        <f>BINOMDIST(B56,$B$22,$G$14,0)</f>
        <v>0.18812739730920028</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1.628332994097293</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1.3840830449826991</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1.1764705882352942</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5.6815128661595396E-23</v>
      </c>
      <c r="G62" s="15">
        <f t="shared" si="13"/>
        <v>1</v>
      </c>
      <c r="I62" s="23">
        <f t="shared" si="14"/>
        <v>1</v>
      </c>
      <c r="K62" s="15">
        <f t="shared" si="21"/>
        <v>5.6815128661595396E-23</v>
      </c>
      <c r="O62">
        <f t="shared" si="15"/>
        <v>27</v>
      </c>
      <c r="P62" t="str">
        <f t="shared" si="15"/>
        <v>B-art.</v>
      </c>
      <c r="Q62" s="12">
        <f t="shared" si="22"/>
        <v>5.6815128661595396E-23</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9.8558826978659874E-21</v>
      </c>
    </row>
    <row r="63" spans="2:28" hidden="1" x14ac:dyDescent="0.2">
      <c r="B63" s="1">
        <v>26</v>
      </c>
      <c r="C63" t="s">
        <v>25</v>
      </c>
      <c r="D63" s="15">
        <f t="shared" si="12"/>
        <v>8.6927146852240321E-21</v>
      </c>
      <c r="G63" s="15">
        <f t="shared" si="13"/>
        <v>0.79</v>
      </c>
      <c r="I63" s="23">
        <f t="shared" si="14"/>
        <v>0.85</v>
      </c>
      <c r="K63" s="15">
        <f t="shared" si="21"/>
        <v>8.0791112956788059E-21</v>
      </c>
      <c r="O63">
        <f t="shared" si="15"/>
        <v>26</v>
      </c>
      <c r="P63" t="str">
        <f t="shared" si="15"/>
        <v>B-art.</v>
      </c>
      <c r="Q63" s="12">
        <f t="shared" si="22"/>
        <v>8.0791112956788059E-21</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1.3799181938288257E-18</v>
      </c>
    </row>
    <row r="64" spans="2:28" hidden="1" x14ac:dyDescent="0.2">
      <c r="B64" s="1">
        <v>25</v>
      </c>
      <c r="C64" t="s">
        <v>25</v>
      </c>
      <c r="D64" s="15">
        <f t="shared" si="12"/>
        <v>6.4036331514483999E-19</v>
      </c>
      <c r="G64" s="15">
        <f t="shared" si="13"/>
        <v>0.6241000000000001</v>
      </c>
      <c r="I64" s="23">
        <f t="shared" si="14"/>
        <v>0.72249999999999992</v>
      </c>
      <c r="K64" s="15">
        <f t="shared" si="21"/>
        <v>5.5314982004414504E-19</v>
      </c>
      <c r="O64">
        <f t="shared" si="15"/>
        <v>25</v>
      </c>
      <c r="P64" t="str">
        <f t="shared" si="15"/>
        <v>B-art.</v>
      </c>
      <c r="Q64" s="12">
        <f t="shared" si="22"/>
        <v>5.5314982004414504E-19</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9.2997249745267949E-17</v>
      </c>
    </row>
    <row r="65" spans="2:27" hidden="1" x14ac:dyDescent="0.2">
      <c r="B65" s="1">
        <v>24</v>
      </c>
      <c r="C65" t="s">
        <v>25</v>
      </c>
      <c r="D65" s="15">
        <f t="shared" si="12"/>
        <v>3.0239378770728405E-17</v>
      </c>
      <c r="G65" s="15">
        <f t="shared" si="13"/>
        <v>0.49303900000000006</v>
      </c>
      <c r="I65" s="23">
        <f t="shared" si="14"/>
        <v>0.61412499999999992</v>
      </c>
      <c r="K65" s="15">
        <f t="shared" si="21"/>
        <v>2.4277130990826244E-17</v>
      </c>
      <c r="O65">
        <f t="shared" si="15"/>
        <v>24</v>
      </c>
      <c r="P65" t="str">
        <f t="shared" si="15"/>
        <v>B-art.</v>
      </c>
      <c r="Q65" s="12">
        <f t="shared" si="22"/>
        <v>2.4277130990826244E-17</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4.0163891294175011E-15</v>
      </c>
    </row>
    <row r="66" spans="2:27" hidden="1" x14ac:dyDescent="0.2">
      <c r="B66" s="1">
        <v>23</v>
      </c>
      <c r="C66" t="s">
        <v>25</v>
      </c>
      <c r="D66" s="15">
        <f t="shared" si="12"/>
        <v>1.0281388782047685E-15</v>
      </c>
      <c r="G66" s="15">
        <f t="shared" si="13"/>
        <v>0.38950081000000009</v>
      </c>
      <c r="I66" s="23">
        <f t="shared" si="14"/>
        <v>0.52200624999999989</v>
      </c>
      <c r="K66" s="15">
        <f t="shared" si="21"/>
        <v>7.6715733931011137E-16</v>
      </c>
      <c r="O66">
        <f t="shared" si="15"/>
        <v>23</v>
      </c>
      <c r="P66" t="str">
        <f t="shared" si="15"/>
        <v>B-art.</v>
      </c>
      <c r="Q66" s="12">
        <f t="shared" si="22"/>
        <v>7.6715733931011137E-16</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1.248535783771551E-13</v>
      </c>
    </row>
    <row r="67" spans="2:27" hidden="1" x14ac:dyDescent="0.2">
      <c r="B67" s="1">
        <v>22</v>
      </c>
      <c r="C67" t="s">
        <v>25</v>
      </c>
      <c r="D67" s="15">
        <f t="shared" si="12"/>
        <v>2.68001534252044E-14</v>
      </c>
      <c r="G67" s="15">
        <f t="shared" si="13"/>
        <v>0.30770563990000011</v>
      </c>
      <c r="I67" s="23">
        <f t="shared" si="14"/>
        <v>0.44370531249999989</v>
      </c>
      <c r="K67" s="15">
        <f>G67*D67/I67</f>
        <v>1.8585665140353041E-14</v>
      </c>
      <c r="O67">
        <f t="shared" si="15"/>
        <v>22</v>
      </c>
      <c r="P67" t="str">
        <f t="shared" si="15"/>
        <v>B-art.</v>
      </c>
      <c r="Q67" s="12">
        <f t="shared" si="22"/>
        <v>1.8585665140353041E-14</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2.9746276249895302E-12</v>
      </c>
    </row>
    <row r="68" spans="2:27" hidden="1" x14ac:dyDescent="0.2">
      <c r="B68" s="1">
        <v>21</v>
      </c>
      <c r="C68" t="s">
        <v>25</v>
      </c>
      <c r="D68" s="15">
        <f t="shared" si="12"/>
        <v>5.5684763227924618E-13</v>
      </c>
      <c r="G68" s="15">
        <f t="shared" si="13"/>
        <v>0.24308745552100008</v>
      </c>
      <c r="I68" s="23">
        <f t="shared" si="14"/>
        <v>0.37714951562499988</v>
      </c>
      <c r="K68" s="15">
        <f t="shared" si="21"/>
        <v>3.5890984459926154E-13</v>
      </c>
      <c r="O68">
        <f t="shared" si="15"/>
        <v>21</v>
      </c>
      <c r="P68" t="str">
        <f t="shared" si="15"/>
        <v>B-art.</v>
      </c>
      <c r="Q68" s="12">
        <f t="shared" si="22"/>
        <v>3.5890984459926154E-13</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5.6471527512601631E-11</v>
      </c>
    </row>
    <row r="69" spans="2:27" hidden="1" x14ac:dyDescent="0.2">
      <c r="B69" s="1">
        <v>20</v>
      </c>
      <c r="C69" t="s">
        <v>25</v>
      </c>
      <c r="D69" s="15">
        <f t="shared" si="12"/>
        <v>9.466409748747189E-12</v>
      </c>
      <c r="G69" s="15">
        <f t="shared" si="13"/>
        <v>0.19203908986159007</v>
      </c>
      <c r="I69" s="23">
        <f t="shared" si="14"/>
        <v>0.32057708828124987</v>
      </c>
      <c r="K69" s="15">
        <f t="shared" si="21"/>
        <v>5.6707755446683355E-12</v>
      </c>
      <c r="O69">
        <f t="shared" si="15"/>
        <v>20</v>
      </c>
      <c r="P69" t="str">
        <f t="shared" si="15"/>
        <v>B-art.</v>
      </c>
      <c r="Q69" s="12">
        <f t="shared" si="22"/>
        <v>5.6707755446683355E-12</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8.7683691767107389E-10</v>
      </c>
    </row>
    <row r="70" spans="2:27" hidden="1" x14ac:dyDescent="0.2">
      <c r="B70" s="1">
        <v>19</v>
      </c>
      <c r="C70" t="s">
        <v>25</v>
      </c>
      <c r="D70" s="15">
        <f t="shared" si="12"/>
        <v>1.3410747144058494E-10</v>
      </c>
      <c r="G70" s="15">
        <f t="shared" si="13"/>
        <v>0.15171088099065616</v>
      </c>
      <c r="I70" s="23">
        <f t="shared" si="14"/>
        <v>0.2724905250390624</v>
      </c>
      <c r="K70" s="15">
        <f t="shared" si="21"/>
        <v>7.4665211338132959E-11</v>
      </c>
      <c r="O70">
        <f t="shared" si="15"/>
        <v>19</v>
      </c>
      <c r="P70" t="str">
        <f t="shared" si="15"/>
        <v>B-art.</v>
      </c>
      <c r="Q70" s="12">
        <f t="shared" si="22"/>
        <v>7.4665211338132959E-11</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1.1341197610994367E-8</v>
      </c>
    </row>
    <row r="71" spans="2:27" hidden="1" x14ac:dyDescent="0.2">
      <c r="B71" s="1">
        <v>18</v>
      </c>
      <c r="C71" t="s">
        <v>25</v>
      </c>
      <c r="D71" s="15">
        <f t="shared" si="12"/>
        <v>1.6043227139003313E-9</v>
      </c>
      <c r="G71" s="15">
        <f t="shared" si="13"/>
        <v>0.11985159598261838</v>
      </c>
      <c r="I71" s="23">
        <f t="shared" si="14"/>
        <v>0.23161694628320303</v>
      </c>
      <c r="K71" s="15">
        <f t="shared" si="21"/>
        <v>8.3016653495213034E-10</v>
      </c>
      <c r="O71">
        <f t="shared" si="15"/>
        <v>18</v>
      </c>
      <c r="P71" t="str">
        <f t="shared" si="15"/>
        <v>B-art.</v>
      </c>
      <c r="Q71" s="12">
        <f t="shared" si="22"/>
        <v>8.3016653495213034E-10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1.2381977561786549E-7</v>
      </c>
    </row>
    <row r="72" spans="2:27" hidden="1" x14ac:dyDescent="0.2">
      <c r="B72" s="1">
        <v>17</v>
      </c>
      <c r="C72" t="s">
        <v>25</v>
      </c>
      <c r="D72" s="15">
        <f t="shared" si="12"/>
        <v>1.636409168178335E-8</v>
      </c>
      <c r="G72" s="15">
        <f t="shared" si="13"/>
        <v>9.4682760826268531E-2</v>
      </c>
      <c r="I72" s="23">
        <f t="shared" si="14"/>
        <v>0.19687440434072256</v>
      </c>
      <c r="K72" s="15">
        <f t="shared" si="21"/>
        <v>7.8699787513461829E-9</v>
      </c>
      <c r="O72">
        <f t="shared" si="15"/>
        <v>17</v>
      </c>
      <c r="P72" t="str">
        <f t="shared" si="15"/>
        <v>B-art.</v>
      </c>
      <c r="Q72" s="12">
        <f t="shared" si="22"/>
        <v>7.8699787513461829E-9</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1.1520949338304026E-6</v>
      </c>
    </row>
    <row r="73" spans="2:27" hidden="1" x14ac:dyDescent="0.2">
      <c r="B73" s="1">
        <v>16</v>
      </c>
      <c r="C73" t="s">
        <v>25</v>
      </c>
      <c r="D73" s="15">
        <f t="shared" si="12"/>
        <v>1.4330977260713318E-7</v>
      </c>
      <c r="G73" s="15">
        <f t="shared" si="13"/>
        <v>7.4799381052752134E-2</v>
      </c>
      <c r="I73" s="23">
        <f t="shared" si="14"/>
        <v>0.16734324368961417</v>
      </c>
      <c r="K73" s="15">
        <f t="shared" si="21"/>
        <v>6.4056857351866287E-8</v>
      </c>
      <c r="O73">
        <f t="shared" si="15"/>
        <v>16</v>
      </c>
      <c r="P73" t="str">
        <f t="shared" si="15"/>
        <v>B-art.</v>
      </c>
      <c r="Q73" s="12">
        <f t="shared" si="22"/>
        <v>6.4056857351866287E-8</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9.1993936868231396E-6</v>
      </c>
    </row>
    <row r="74" spans="2:27" hidden="1" x14ac:dyDescent="0.2">
      <c r="B74" s="1">
        <v>15</v>
      </c>
      <c r="C74" t="s">
        <v>25</v>
      </c>
      <c r="D74" s="15">
        <f t="shared" si="12"/>
        <v>1.0827849485872309E-6</v>
      </c>
      <c r="G74" s="15">
        <f t="shared" si="13"/>
        <v>5.909151103167419E-2</v>
      </c>
      <c r="I74" s="23">
        <f t="shared" si="14"/>
        <v>0.14224175713617204</v>
      </c>
      <c r="K74" s="15">
        <f t="shared" si="21"/>
        <v>4.4982148718199544E-7</v>
      </c>
      <c r="O74">
        <f t="shared" si="15"/>
        <v>15</v>
      </c>
      <c r="P74" t="str">
        <f t="shared" si="15"/>
        <v>B-art.</v>
      </c>
      <c r="Q74" s="12">
        <f t="shared" si="22"/>
        <v>4.4982148718199544E-7</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6.3340488163814737E-5</v>
      </c>
    </row>
    <row r="75" spans="2:27" hidden="1" x14ac:dyDescent="0.2">
      <c r="B75" s="1">
        <v>14</v>
      </c>
      <c r="C75" t="s">
        <v>25</v>
      </c>
      <c r="D75" s="15">
        <f t="shared" si="12"/>
        <v>7.0797477407626356E-6</v>
      </c>
      <c r="G75" s="15">
        <f t="shared" si="13"/>
        <v>4.668229371502261E-2</v>
      </c>
      <c r="I75" s="23">
        <f t="shared" si="14"/>
        <v>0.12090549356574623</v>
      </c>
      <c r="K75" s="15">
        <f t="shared" si="21"/>
        <v>2.7335305759521157E-6</v>
      </c>
      <c r="O75">
        <f t="shared" si="15"/>
        <v>14</v>
      </c>
      <c r="P75" t="str">
        <f t="shared" si="15"/>
        <v>B-art.</v>
      </c>
      <c r="Q75" s="12">
        <f t="shared" si="22"/>
        <v>2.7335305759521157E-6</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3.7718712769961132E-4</v>
      </c>
    </row>
    <row r="76" spans="2:27" hidden="1" x14ac:dyDescent="0.2">
      <c r="B76" s="1">
        <v>13</v>
      </c>
      <c r="C76" t="s">
        <v>25</v>
      </c>
      <c r="D76" s="15">
        <f t="shared" si="12"/>
        <v>4.0118570530988478E-5</v>
      </c>
      <c r="G76" s="15">
        <f t="shared" si="13"/>
        <v>3.6879012034867861E-2</v>
      </c>
      <c r="I76" s="23">
        <f t="shared" si="14"/>
        <v>0.10276966953088429</v>
      </c>
      <c r="K76" s="15">
        <f t="shared" si="21"/>
        <v>1.4396594366681219E-5</v>
      </c>
      <c r="O76">
        <f t="shared" si="15"/>
        <v>13</v>
      </c>
      <c r="P76" t="str">
        <f t="shared" si="15"/>
        <v>B-art.</v>
      </c>
      <c r="Q76" s="12">
        <f t="shared" si="22"/>
        <v>1.4396594366681219E-5</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1.9453500970794901E-3</v>
      </c>
    </row>
    <row r="77" spans="2:27" hidden="1" x14ac:dyDescent="0.2">
      <c r="B77" s="1">
        <v>12</v>
      </c>
      <c r="C77" t="s">
        <v>25</v>
      </c>
      <c r="D77" s="15">
        <f t="shared" si="12"/>
        <v>1.9702675749663206E-4</v>
      </c>
      <c r="G77" s="15">
        <f t="shared" si="13"/>
        <v>2.9134419507545611E-2</v>
      </c>
      <c r="I77" s="23">
        <f t="shared" si="14"/>
        <v>8.7354219101251629E-2</v>
      </c>
      <c r="K77" s="15">
        <f t="shared" si="21"/>
        <v>6.5712455175918208E-5</v>
      </c>
      <c r="O77">
        <f t="shared" si="15"/>
        <v>12</v>
      </c>
      <c r="P77" t="str">
        <f t="shared" si="15"/>
        <v>B-art.</v>
      </c>
      <c r="Q77" s="12">
        <f t="shared" si="22"/>
        <v>6.5712455175918208E-5</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8.6889052076994499E-3</v>
      </c>
    </row>
    <row r="78" spans="2:27" hidden="1" x14ac:dyDescent="0.2">
      <c r="B78" s="1">
        <v>11</v>
      </c>
      <c r="C78" t="s">
        <v>25</v>
      </c>
      <c r="D78" s="15">
        <f t="shared" si="12"/>
        <v>8.3736371936068477E-4</v>
      </c>
      <c r="G78" s="15">
        <f t="shared" si="13"/>
        <v>2.3016191410961034E-2</v>
      </c>
      <c r="I78" s="23">
        <f t="shared" si="14"/>
        <v>7.4251086236063898E-2</v>
      </c>
      <c r="K78" s="15">
        <f t="shared" si="21"/>
        <v>2.5956419794487642E-4</v>
      </c>
      <c r="O78">
        <f t="shared" si="15"/>
        <v>11</v>
      </c>
      <c r="P78" t="str">
        <f t="shared" si="15"/>
        <v>B-art.</v>
      </c>
      <c r="Q78" s="12">
        <f t="shared" si="22"/>
        <v>2.5956419794487642E-4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3.3555594296320476E-2</v>
      </c>
    </row>
    <row r="79" spans="2:27" hidden="1" x14ac:dyDescent="0.2">
      <c r="B79" s="1">
        <v>10</v>
      </c>
      <c r="C79" t="s">
        <v>25</v>
      </c>
      <c r="D79" s="15">
        <f t="shared" si="12"/>
        <v>3.0703336376558437E-3</v>
      </c>
      <c r="G79" s="15">
        <f t="shared" si="13"/>
        <v>1.8182791214659218E-2</v>
      </c>
      <c r="I79" s="23">
        <f t="shared" si="14"/>
        <v>6.3113423300654309E-2</v>
      </c>
      <c r="K79" s="15">
        <f>G79*D79/I79</f>
        <v>8.8455407064351997E-4</v>
      </c>
      <c r="O79">
        <f t="shared" ref="O79:P88" si="26">B79</f>
        <v>10</v>
      </c>
      <c r="P79" t="str">
        <f t="shared" si="26"/>
        <v>B-art.</v>
      </c>
      <c r="Q79" s="12">
        <f>K79</f>
        <v>8.8455407064351997E-4</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0.11168701351970771</v>
      </c>
    </row>
    <row r="80" spans="2:27" hidden="1" x14ac:dyDescent="0.2">
      <c r="B80" s="1">
        <v>9</v>
      </c>
      <c r="C80" t="s">
        <v>25</v>
      </c>
      <c r="D80" s="15">
        <f t="shared" si="12"/>
        <v>9.6658651555832399E-3</v>
      </c>
      <c r="G80" s="15">
        <f t="shared" si="13"/>
        <v>1.4364405059580788E-2</v>
      </c>
      <c r="I80" s="23">
        <f t="shared" si="14"/>
        <v>5.3646409805556163E-2</v>
      </c>
      <c r="K80" s="15">
        <f t="shared" ref="K80:K90" si="27">G80*D80/I80</f>
        <v>2.5881396881791969E-3</v>
      </c>
      <c r="O80">
        <f t="shared" si="26"/>
        <v>9</v>
      </c>
      <c r="P80" t="str">
        <f t="shared" si="26"/>
        <v>B-art.</v>
      </c>
      <c r="Q80" s="12">
        <f t="shared" ref="Q80:Q88" si="28">K80</f>
        <v>2.5881396881791969E-3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0.31877598911365534</v>
      </c>
    </row>
    <row r="81" spans="2:28" hidden="1" x14ac:dyDescent="0.2">
      <c r="B81" s="1">
        <v>8</v>
      </c>
      <c r="C81" t="s">
        <v>25</v>
      </c>
      <c r="D81" s="15">
        <f t="shared" si="12"/>
        <v>2.5945216996565507E-2</v>
      </c>
      <c r="G81" s="15">
        <f t="shared" si="13"/>
        <v>1.1347879997068818E-2</v>
      </c>
      <c r="I81" s="23">
        <f t="shared" si="14"/>
        <v>4.5599448334722736E-2</v>
      </c>
      <c r="K81" s="15">
        <f t="shared" si="27"/>
        <v>6.4567274326154597E-3</v>
      </c>
      <c r="O81">
        <f t="shared" si="26"/>
        <v>8</v>
      </c>
      <c r="P81" t="str">
        <f t="shared" si="26"/>
        <v>B-art.</v>
      </c>
      <c r="Q81" s="12">
        <f t="shared" si="28"/>
        <v>6.4567274326154597E-3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0.77456337109973405</v>
      </c>
    </row>
    <row r="82" spans="2:28" hidden="1" x14ac:dyDescent="0.2">
      <c r="B82" s="1">
        <v>7</v>
      </c>
      <c r="C82" t="s">
        <v>25</v>
      </c>
      <c r="D82" s="15">
        <f t="shared" si="12"/>
        <v>5.880915852554848E-2</v>
      </c>
      <c r="G82" s="15">
        <f t="shared" si="13"/>
        <v>8.9648251976843698E-3</v>
      </c>
      <c r="I82" s="23">
        <f t="shared" si="14"/>
        <v>3.8759531084514326E-2</v>
      </c>
      <c r="K82" s="15">
        <f t="shared" si="27"/>
        <v>1.3602172458043238E-2</v>
      </c>
      <c r="O82">
        <f t="shared" si="26"/>
        <v>7</v>
      </c>
      <c r="P82" t="str">
        <f t="shared" si="26"/>
        <v>B-art.</v>
      </c>
      <c r="Q82" s="12">
        <f t="shared" si="28"/>
        <v>1.3602172458043238E-2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1.5860813194701318</v>
      </c>
    </row>
    <row r="83" spans="2:28" hidden="1" x14ac:dyDescent="0.2">
      <c r="B83" s="1">
        <v>6</v>
      </c>
      <c r="C83" t="s">
        <v>25</v>
      </c>
      <c r="D83" s="15">
        <f t="shared" si="12"/>
        <v>0.11108396610381381</v>
      </c>
      <c r="G83" s="15">
        <f t="shared" si="13"/>
        <v>7.0822119061706495E-3</v>
      </c>
      <c r="I83" s="23">
        <f t="shared" si="14"/>
        <v>3.2945601421837174E-2</v>
      </c>
      <c r="K83" s="15">
        <f t="shared" si="27"/>
        <v>2.3879369426342573E-2</v>
      </c>
      <c r="O83">
        <f t="shared" si="26"/>
        <v>6</v>
      </c>
      <c r="P83" t="str">
        <f t="shared" si="26"/>
        <v>B-art.</v>
      </c>
      <c r="Q83" s="12">
        <f t="shared" si="28"/>
        <v>2.3879369426342573E-2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2.6991192396443955</v>
      </c>
    </row>
    <row r="84" spans="2:28" hidden="1" x14ac:dyDescent="0.2">
      <c r="B84" s="1">
        <v>5</v>
      </c>
      <c r="C84" t="s">
        <v>25</v>
      </c>
      <c r="D84" s="15">
        <f t="shared" si="12"/>
        <v>0.17167522034225774</v>
      </c>
      <c r="G84" s="15">
        <f t="shared" si="13"/>
        <v>5.5949474058748158E-3</v>
      </c>
      <c r="I84" s="23">
        <f t="shared" si="14"/>
        <v>2.8003761208561594E-2</v>
      </c>
      <c r="K84" s="15">
        <f t="shared" si="27"/>
        <v>3.4299457903292085E-2</v>
      </c>
      <c r="O84">
        <f t="shared" si="26"/>
        <v>5</v>
      </c>
      <c r="P84" t="str">
        <f t="shared" si="26"/>
        <v>B-art.</v>
      </c>
      <c r="Q84" s="12">
        <f t="shared" si="28"/>
        <v>3.4299457903292085E-2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3.7432141725126091</v>
      </c>
    </row>
    <row r="85" spans="2:28" hidden="1" x14ac:dyDescent="0.2">
      <c r="B85" s="1">
        <v>4</v>
      </c>
      <c r="C85" t="s">
        <v>25</v>
      </c>
      <c r="D85" s="15">
        <f t="shared" si="12"/>
        <v>0.21148396708828848</v>
      </c>
      <c r="G85" s="15">
        <f t="shared" si="13"/>
        <v>4.4200084506411021E-3</v>
      </c>
      <c r="I85" s="23">
        <f t="shared" si="14"/>
        <v>2.3803197027277352E-2</v>
      </c>
      <c r="K85" s="15">
        <f t="shared" si="27"/>
        <v>3.9270393831305414E-2</v>
      </c>
      <c r="O85">
        <f t="shared" si="26"/>
        <v>4</v>
      </c>
      <c r="P85" t="str">
        <f t="shared" si="26"/>
        <v>B-art.</v>
      </c>
      <c r="Q85" s="12">
        <f t="shared" si="28"/>
        <v>3.9270393831305414E-2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4.1122385604389784</v>
      </c>
    </row>
    <row r="86" spans="2:28" hidden="1" x14ac:dyDescent="0.2">
      <c r="B86" s="1">
        <v>3</v>
      </c>
      <c r="C86" t="s">
        <v>25</v>
      </c>
      <c r="D86" s="15">
        <f t="shared" si="12"/>
        <v>0.19973485780560576</v>
      </c>
      <c r="G86" s="15">
        <f t="shared" si="13"/>
        <v>3.4918066760064722E-3</v>
      </c>
      <c r="I86" s="23">
        <f t="shared" si="14"/>
        <v>2.0232717473185752E-2</v>
      </c>
      <c r="K86" s="15">
        <f t="shared" si="27"/>
        <v>3.4470679029701426E-2</v>
      </c>
      <c r="O86">
        <f t="shared" si="26"/>
        <v>3</v>
      </c>
      <c r="P86" t="str">
        <f t="shared" si="26"/>
        <v>B-art.</v>
      </c>
      <c r="Q86" s="12">
        <f t="shared" si="28"/>
        <v>3.4470679029701426E-2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3.1675106960392641</v>
      </c>
    </row>
    <row r="87" spans="2:28" hidden="1" x14ac:dyDescent="0.2">
      <c r="B87" s="1">
        <v>2</v>
      </c>
      <c r="C87" t="s">
        <v>25</v>
      </c>
      <c r="D87" s="15">
        <f t="shared" si="12"/>
        <v>0.13581970330781201</v>
      </c>
      <c r="G87" s="15">
        <f t="shared" si="13"/>
        <v>2.7585272740451119E-3</v>
      </c>
      <c r="I87" s="23">
        <f t="shared" si="14"/>
        <v>1.7197809852207889E-2</v>
      </c>
      <c r="K87" s="15">
        <f t="shared" si="27"/>
        <v>2.1785469146771305E-2</v>
      </c>
      <c r="O87">
        <f t="shared" si="26"/>
        <v>2</v>
      </c>
      <c r="P87" t="str">
        <f t="shared" si="26"/>
        <v>B-art.</v>
      </c>
      <c r="Q87" s="12">
        <f t="shared" si="28"/>
        <v>2.1785469146771305E-2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1.8462458919583788</v>
      </c>
    </row>
    <row r="88" spans="2:28" hidden="1" x14ac:dyDescent="0.2">
      <c r="B88" s="1">
        <v>1</v>
      </c>
      <c r="C88" t="s">
        <v>25</v>
      </c>
      <c r="D88" s="15">
        <f t="shared" si="12"/>
        <v>5.9203460416225741E-2</v>
      </c>
      <c r="G88" s="15">
        <f t="shared" si="13"/>
        <v>2.1792365464956393E-3</v>
      </c>
      <c r="I88" s="23">
        <f t="shared" si="14"/>
        <v>1.4618138374376704E-2</v>
      </c>
      <c r="K88" s="15">
        <f t="shared" si="27"/>
        <v>8.8259080133073521E-3</v>
      </c>
      <c r="N88" s="19"/>
      <c r="O88">
        <f t="shared" si="26"/>
        <v>1</v>
      </c>
      <c r="P88" t="str">
        <f t="shared" si="26"/>
        <v>B-art.</v>
      </c>
      <c r="Q88" s="12">
        <f t="shared" si="28"/>
        <v>8.8259080133073521E-3</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0.64482083945223512</v>
      </c>
    </row>
    <row r="89" spans="2:28" hidden="1" x14ac:dyDescent="0.2">
      <c r="D89" s="15"/>
      <c r="G89" s="15"/>
      <c r="I89" s="4"/>
      <c r="K89" s="15"/>
      <c r="M89" s="15">
        <f>SUM(K59:K88)</f>
        <v>0.18640580043746907</v>
      </c>
      <c r="N89" s="19"/>
      <c r="AA89" s="25"/>
      <c r="AB89" s="7"/>
    </row>
    <row r="90" spans="2:28" hidden="1" x14ac:dyDescent="0.2">
      <c r="B90" s="6">
        <v>0</v>
      </c>
      <c r="C90" s="20" t="s">
        <v>25</v>
      </c>
      <c r="D90" s="15">
        <f>IF(B90&lt;=$B$22,BINOMDIST(B90,$B$22,$G$13,0),0)</f>
        <v>1.2425417618220226E-2</v>
      </c>
      <c r="G90" s="15">
        <f>IF(B90&lt;=$B$22,BINOMDIST($B$22-B90,$B$22-B90,$G$12,0),0)</f>
        <v>1.7215968717315545E-3</v>
      </c>
      <c r="I90" s="23">
        <f>(1-$G$13)^($B$22-B90)</f>
        <v>1.2425417618220198E-2</v>
      </c>
      <c r="K90" s="15">
        <f t="shared" si="27"/>
        <v>1.7215968717315584E-3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27</v>
      </c>
      <c r="C93" t="s">
        <v>24</v>
      </c>
      <c r="D93" s="15">
        <f>BINOMDIST(B93,$B$22,$G$12,0)</f>
        <v>1.7215968717315545E-3</v>
      </c>
      <c r="G93" s="16"/>
      <c r="K93" s="16"/>
      <c r="M93" s="15">
        <f>D93</f>
        <v>1.7215968717315545E-3</v>
      </c>
      <c r="N93" s="19"/>
      <c r="O93">
        <f>B93</f>
        <v>27</v>
      </c>
      <c r="P93" t="str">
        <f>C93</f>
        <v>A-art.</v>
      </c>
      <c r="Q93" s="12">
        <f>D93</f>
        <v>1.7215968717315545E-3</v>
      </c>
      <c r="R93" s="16"/>
      <c r="S93" s="9">
        <v>0</v>
      </c>
      <c r="T93" s="9">
        <f>$D$12*$E$16</f>
        <v>28.2</v>
      </c>
      <c r="U93" s="17">
        <f>B93/(B93+1)</f>
        <v>0.9642857142857143</v>
      </c>
      <c r="V93" s="37">
        <f>B93*($E$17*2)</f>
        <v>70.2</v>
      </c>
      <c r="W93" s="38">
        <f>ROUNDDOWN((U93*$D$12)*$E$19,0)</f>
        <v>1</v>
      </c>
      <c r="X93" s="37">
        <f>W93*$E$18</f>
        <v>7.5</v>
      </c>
      <c r="Y93" s="18">
        <f>S93+(T93*U93)+V93+X93</f>
        <v>104.89285714285714</v>
      </c>
      <c r="Z93" s="18"/>
      <c r="AA93" s="25">
        <f>Y93*Q93</f>
        <v>0.18058321472412769</v>
      </c>
      <c r="AB93" s="7"/>
    </row>
    <row r="94" spans="2:28" ht="13.5" hidden="1" thickBot="1" x14ac:dyDescent="0.25">
      <c r="D94" s="15"/>
      <c r="AA94" s="25"/>
    </row>
    <row r="95" spans="2:28" ht="13.5" hidden="1" thickBot="1" x14ac:dyDescent="0.25">
      <c r="D95" s="15"/>
      <c r="M95" s="15">
        <f>SUM(M55:M93)</f>
        <v>1.0000000000000002</v>
      </c>
      <c r="N95" s="19"/>
      <c r="Q95" s="12">
        <f>SUM(Q25:Q93)</f>
        <v>1.0000000000000002</v>
      </c>
      <c r="R95" s="16"/>
      <c r="AA95" s="39">
        <f>SUM(AA25:AA93)</f>
        <v>178.96387205698181</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F94"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8001"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8001" r:id="rId5"/>
      </mc:Fallback>
    </mc:AlternateContent>
    <mc:AlternateContent xmlns:mc="http://schemas.openxmlformats.org/markup-compatibility/2006">
      <mc:Choice Requires="x14">
        <oleObject progId="Equation.3" shapeId="128002"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8002" r:id="rId7"/>
      </mc:Fallback>
    </mc:AlternateContent>
    <mc:AlternateContent xmlns:mc="http://schemas.openxmlformats.org/markup-compatibility/2006">
      <mc:Choice Requires="x14">
        <oleObject progId="Equation.3" shapeId="128003"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8003" r:id="rId9"/>
      </mc:Fallback>
    </mc:AlternateContent>
  </oleObjec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180.84127187500371</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28</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6.140942214464788E-35</v>
      </c>
      <c r="O27">
        <f t="shared" si="1"/>
        <v>28</v>
      </c>
      <c r="P27" t="str">
        <f t="shared" si="1"/>
        <v>C-art.</v>
      </c>
      <c r="Q27" s="12">
        <f t="shared" si="1"/>
        <v>6.140942214464788E-35</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1.9016634579870301E-32</v>
      </c>
    </row>
    <row r="28" spans="2:27" hidden="1" x14ac:dyDescent="0.2">
      <c r="B28" s="1">
        <v>27</v>
      </c>
      <c r="C28" t="s">
        <v>23</v>
      </c>
      <c r="D28" s="15">
        <f t="shared" si="0"/>
        <v>2.6938266514118966E-32</v>
      </c>
      <c r="O28">
        <f t="shared" si="1"/>
        <v>27</v>
      </c>
      <c r="P28" t="str">
        <f t="shared" si="1"/>
        <v>C-art.</v>
      </c>
      <c r="Q28" s="12">
        <f t="shared" si="1"/>
        <v>2.6938266514118966E-32</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8.2684315238436757E-30</v>
      </c>
    </row>
    <row r="29" spans="2:27" hidden="1" x14ac:dyDescent="0.2">
      <c r="B29" s="1">
        <v>26</v>
      </c>
      <c r="C29" t="s">
        <v>23</v>
      </c>
      <c r="D29" s="15">
        <f t="shared" si="0"/>
        <v>5.6974433677362384E-30</v>
      </c>
      <c r="O29">
        <f t="shared" si="1"/>
        <v>26</v>
      </c>
      <c r="P29" t="str">
        <f t="shared" si="1"/>
        <v>C-art.</v>
      </c>
      <c r="Q29" s="12">
        <f t="shared" si="1"/>
        <v>5.6974433677362384E-30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1.7331664927937843E-27</v>
      </c>
    </row>
    <row r="30" spans="2:27" hidden="1" x14ac:dyDescent="0.2">
      <c r="B30" s="1">
        <v>25</v>
      </c>
      <c r="C30" t="s">
        <v>23</v>
      </c>
      <c r="D30" s="15">
        <f t="shared" si="0"/>
        <v>7.7358619948595914E-28</v>
      </c>
      <c r="O30">
        <f t="shared" si="1"/>
        <v>25</v>
      </c>
      <c r="P30" t="str">
        <f t="shared" si="1"/>
        <v>C-art.</v>
      </c>
      <c r="Q30" s="12">
        <f t="shared" si="1"/>
        <v>7.7358619948595914E-28</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2.331981549013497E-25</v>
      </c>
    </row>
    <row r="31" spans="2:27" hidden="1" x14ac:dyDescent="0.2">
      <c r="B31" s="1">
        <v>24</v>
      </c>
      <c r="C31" t="s">
        <v>23</v>
      </c>
      <c r="D31" s="15">
        <f t="shared" si="0"/>
        <v>7.5746982033000401E-26</v>
      </c>
      <c r="O31">
        <f t="shared" si="1"/>
        <v>24</v>
      </c>
      <c r="P31" t="str">
        <f t="shared" si="1"/>
        <v>C-art.</v>
      </c>
      <c r="Q31" s="12">
        <f t="shared" si="1"/>
        <v>7.5746982033000401E-26</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2.2624775167058452E-23</v>
      </c>
    </row>
    <row r="32" spans="2:27" hidden="1" x14ac:dyDescent="0.2">
      <c r="B32" s="1">
        <v>23</v>
      </c>
      <c r="C32" t="s">
        <v>23</v>
      </c>
      <c r="D32" s="15">
        <f t="shared" si="0"/>
        <v>5.6961730488815578E-24</v>
      </c>
      <c r="O32">
        <f t="shared" si="1"/>
        <v>23</v>
      </c>
      <c r="P32" t="str">
        <f t="shared" si="1"/>
        <v>C-art.</v>
      </c>
      <c r="Q32" s="12">
        <f t="shared" si="1"/>
        <v>5.6961730488815578E-24</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1.6855735541380381E-21</v>
      </c>
    </row>
    <row r="33" spans="2:27" hidden="1" x14ac:dyDescent="0.2">
      <c r="B33" s="1">
        <v>22</v>
      </c>
      <c r="C33" t="s">
        <v>23</v>
      </c>
      <c r="D33" s="15">
        <f t="shared" si="0"/>
        <v>3.4208683699116714E-22</v>
      </c>
      <c r="O33">
        <f t="shared" si="1"/>
        <v>22</v>
      </c>
      <c r="P33" t="str">
        <f t="shared" si="1"/>
        <v>C-art.</v>
      </c>
      <c r="Q33" s="12">
        <f t="shared" si="1"/>
        <v>3.4208683699116714E-22</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1.0027338605929523E-19</v>
      </c>
    </row>
    <row r="34" spans="2:27" hidden="1" x14ac:dyDescent="0.2">
      <c r="B34" s="1">
        <v>21</v>
      </c>
      <c r="C34" t="s">
        <v>23</v>
      </c>
      <c r="D34" s="15">
        <f t="shared" si="0"/>
        <v>1.6843704259469682E-20</v>
      </c>
      <c r="O34">
        <f t="shared" si="1"/>
        <v>21</v>
      </c>
      <c r="P34" t="str">
        <f t="shared" si="1"/>
        <v>C-art.</v>
      </c>
      <c r="Q34" s="12">
        <f t="shared" si="1"/>
        <v>1.6843704259469682E-20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4.889972345858732E-18</v>
      </c>
    </row>
    <row r="35" spans="2:27" hidden="1" x14ac:dyDescent="0.2">
      <c r="B35" s="1">
        <v>20</v>
      </c>
      <c r="C35" t="s">
        <v>23</v>
      </c>
      <c r="D35" s="15">
        <f t="shared" si="0"/>
        <v>6.9269733767069474E-19</v>
      </c>
      <c r="O35">
        <f t="shared" si="1"/>
        <v>20</v>
      </c>
      <c r="P35" t="str">
        <f t="shared" si="1"/>
        <v>C-art.</v>
      </c>
      <c r="Q35" s="12">
        <f t="shared" si="1"/>
        <v>6.9269733767069474E-19</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1.9914124861582247E-16</v>
      </c>
    </row>
    <row r="36" spans="2:27" hidden="1" x14ac:dyDescent="0.2">
      <c r="B36" s="1">
        <v>19</v>
      </c>
      <c r="C36" t="s">
        <v>23</v>
      </c>
      <c r="D36" s="15">
        <f t="shared" si="0"/>
        <v>2.4116129533720474E-17</v>
      </c>
      <c r="O36">
        <f t="shared" si="1"/>
        <v>19</v>
      </c>
      <c r="P36" t="str">
        <f t="shared" si="1"/>
        <v>C-art.</v>
      </c>
      <c r="Q36" s="12">
        <f t="shared" si="1"/>
        <v>2.4116129533720474E-17</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6.86431864596006E-15</v>
      </c>
    </row>
    <row r="37" spans="2:27" hidden="1" x14ac:dyDescent="0.2">
      <c r="B37" s="1">
        <v>18</v>
      </c>
      <c r="C37" t="s">
        <v>23</v>
      </c>
      <c r="D37" s="15">
        <f t="shared" si="0"/>
        <v>7.1785678912041435E-16</v>
      </c>
      <c r="O37">
        <f t="shared" si="1"/>
        <v>18</v>
      </c>
      <c r="P37" t="str">
        <f t="shared" si="1"/>
        <v>C-art.</v>
      </c>
      <c r="Q37" s="12">
        <f t="shared" si="1"/>
        <v>7.1785678912041435E-16</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2.0226257326384254E-13</v>
      </c>
    </row>
    <row r="38" spans="2:27" hidden="1" x14ac:dyDescent="0.2">
      <c r="B38" s="1">
        <v>17</v>
      </c>
      <c r="C38" t="s">
        <v>23</v>
      </c>
      <c r="D38" s="15">
        <f t="shared" si="0"/>
        <v>1.8403237684723409E-14</v>
      </c>
      <c r="O38">
        <f t="shared" si="1"/>
        <v>17</v>
      </c>
      <c r="P38" t="str">
        <f t="shared" si="1"/>
        <v>C-art.</v>
      </c>
      <c r="Q38" s="12">
        <f t="shared" si="1"/>
        <v>1.8403237684723409E-14</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5.1317632764269942E-12</v>
      </c>
    </row>
    <row r="39" spans="2:27" hidden="1" x14ac:dyDescent="0.2">
      <c r="B39" s="1">
        <v>16</v>
      </c>
      <c r="C39" t="s">
        <v>23</v>
      </c>
      <c r="D39" s="15">
        <f t="shared" si="0"/>
        <v>4.0844963639149708E-13</v>
      </c>
      <c r="O39">
        <f t="shared" si="1"/>
        <v>16</v>
      </c>
      <c r="P39" t="str">
        <f t="shared" si="1"/>
        <v>C-art.</v>
      </c>
      <c r="Q39" s="12">
        <f t="shared" si="1"/>
        <v>4.0844963639149708E-13</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1.1269413785431797E-10</v>
      </c>
    </row>
    <row r="40" spans="2:27" hidden="1" x14ac:dyDescent="0.2">
      <c r="B40" s="1">
        <v>15</v>
      </c>
      <c r="C40" t="s">
        <v>23</v>
      </c>
      <c r="D40" s="15">
        <f t="shared" si="0"/>
        <v>7.8757468350360701E-12</v>
      </c>
      <c r="O40">
        <f t="shared" si="1"/>
        <v>15</v>
      </c>
      <c r="P40" t="str">
        <f t="shared" si="1"/>
        <v>C-art.</v>
      </c>
      <c r="Q40" s="12">
        <f t="shared" si="1"/>
        <v>7.8757468350360701E-12</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2.1494488262180444E-9</v>
      </c>
    </row>
    <row r="41" spans="2:27" hidden="1" x14ac:dyDescent="0.2">
      <c r="B41" s="1">
        <v>14</v>
      </c>
      <c r="C41" t="s">
        <v>23</v>
      </c>
      <c r="D41" s="15">
        <f t="shared" si="0"/>
        <v>1.3220003615953454E-10</v>
      </c>
      <c r="O41">
        <f t="shared" si="1"/>
        <v>14</v>
      </c>
      <c r="P41" t="str">
        <f t="shared" si="1"/>
        <v>C-art.</v>
      </c>
      <c r="Q41" s="12">
        <f t="shared" si="1"/>
        <v>1.3220003615953454E-10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3.5678322025450065E-8</v>
      </c>
    </row>
    <row r="42" spans="2:27" hidden="1" x14ac:dyDescent="0.2">
      <c r="B42" s="1">
        <v>13</v>
      </c>
      <c r="C42" t="s">
        <v>23</v>
      </c>
      <c r="D42" s="15">
        <f t="shared" si="0"/>
        <v>1.9330583065105176E-9</v>
      </c>
      <c r="O42">
        <f t="shared" si="1"/>
        <v>13</v>
      </c>
      <c r="P42" t="str">
        <f t="shared" si="1"/>
        <v>C-art.</v>
      </c>
      <c r="Q42" s="12">
        <f t="shared" si="1"/>
        <v>1.9330583065105176E-9</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5.1570129501087593E-7</v>
      </c>
    </row>
    <row r="43" spans="2:27" hidden="1" x14ac:dyDescent="0.2">
      <c r="B43" s="1">
        <v>12</v>
      </c>
      <c r="C43" t="s">
        <v>23</v>
      </c>
      <c r="D43" s="15">
        <f t="shared" si="0"/>
        <v>2.4606221359956878E-8</v>
      </c>
      <c r="O43">
        <f t="shared" si="1"/>
        <v>12</v>
      </c>
      <c r="P43" t="str">
        <f t="shared" si="1"/>
        <v>C-art.</v>
      </c>
      <c r="Q43" s="12">
        <f t="shared" si="1"/>
        <v>2.4606221359956878E-8</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6.4862378062098016E-6</v>
      </c>
    </row>
    <row r="44" spans="2:27" hidden="1" x14ac:dyDescent="0.2">
      <c r="B44" s="1">
        <v>11</v>
      </c>
      <c r="C44" t="s">
        <v>23</v>
      </c>
      <c r="D44" s="15">
        <f t="shared" si="0"/>
        <v>2.7211585974540492E-7</v>
      </c>
      <c r="O44">
        <f t="shared" si="1"/>
        <v>11</v>
      </c>
      <c r="P44" t="str">
        <f t="shared" si="1"/>
        <v>C-art.</v>
      </c>
      <c r="Q44" s="12">
        <f t="shared" si="1"/>
        <v>2.7211585974540492E-7</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7.0839014714655442E-5</v>
      </c>
    </row>
    <row r="45" spans="2:27" hidden="1" x14ac:dyDescent="0.2">
      <c r="B45" s="1">
        <v>10</v>
      </c>
      <c r="C45" t="s">
        <v>23</v>
      </c>
      <c r="D45" s="15">
        <f t="shared" si="0"/>
        <v>2.6052573979328605E-6</v>
      </c>
      <c r="G45" s="16"/>
      <c r="O45">
        <f t="shared" ref="O45:Q54" si="10">B45</f>
        <v>10</v>
      </c>
      <c r="P45" t="str">
        <f t="shared" si="10"/>
        <v>C-art.</v>
      </c>
      <c r="Q45" s="12">
        <f t="shared" si="10"/>
        <v>2.6052573979328605E-6</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6.6936641483507353E-4</v>
      </c>
    </row>
    <row r="46" spans="2:27" hidden="1" x14ac:dyDescent="0.2">
      <c r="B46" s="1">
        <v>9</v>
      </c>
      <c r="C46" t="s">
        <v>23</v>
      </c>
      <c r="D46" s="15">
        <f t="shared" si="0"/>
        <v>2.1481946965411278E-5</v>
      </c>
      <c r="O46">
        <f t="shared" si="10"/>
        <v>9</v>
      </c>
      <c r="P46" t="str">
        <f t="shared" si="10"/>
        <v>C-art.</v>
      </c>
      <c r="Q46" s="12">
        <f t="shared" si="10"/>
        <v>2.1481946965411278E-5</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5.442923866520186E-3</v>
      </c>
    </row>
    <row r="47" spans="2:27" hidden="1" x14ac:dyDescent="0.2">
      <c r="B47" s="1">
        <v>8</v>
      </c>
      <c r="C47" t="s">
        <v>23</v>
      </c>
      <c r="D47" s="15">
        <f t="shared" si="0"/>
        <v>1.5144772610614971E-4</v>
      </c>
      <c r="O47">
        <f t="shared" si="10"/>
        <v>8</v>
      </c>
      <c r="P47" t="str">
        <f t="shared" si="10"/>
        <v>C-art.</v>
      </c>
      <c r="Q47" s="12">
        <f t="shared" si="10"/>
        <v>1.5144772610614971E-4</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3.7801688986597429E-2</v>
      </c>
    </row>
    <row r="48" spans="2:27" hidden="1" x14ac:dyDescent="0.2">
      <c r="B48" s="1">
        <v>7</v>
      </c>
      <c r="C48" t="s">
        <v>23</v>
      </c>
      <c r="D48" s="15">
        <f t="shared" si="0"/>
        <v>9.0387849231606736E-4</v>
      </c>
      <c r="O48">
        <f t="shared" si="10"/>
        <v>7</v>
      </c>
      <c r="P48" t="str">
        <f t="shared" si="10"/>
        <v>C-art.</v>
      </c>
      <c r="Q48" s="12">
        <f t="shared" si="10"/>
        <v>9.0387849231606736E-4</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0.22193832500328717</v>
      </c>
    </row>
    <row r="49" spans="2:28" hidden="1" x14ac:dyDescent="0.2">
      <c r="B49" s="1">
        <v>6</v>
      </c>
      <c r="C49" t="s">
        <v>23</v>
      </c>
      <c r="D49" s="15">
        <f t="shared" si="0"/>
        <v>4.5056973329088779E-3</v>
      </c>
      <c r="O49">
        <f t="shared" si="10"/>
        <v>6</v>
      </c>
      <c r="P49" t="str">
        <f t="shared" si="10"/>
        <v>C-art.</v>
      </c>
      <c r="Q49" s="12">
        <f t="shared" si="10"/>
        <v>4.5056973329088779E-3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1.0861433990710141</v>
      </c>
    </row>
    <row r="50" spans="2:28" hidden="1" x14ac:dyDescent="0.2">
      <c r="B50" s="1">
        <v>5</v>
      </c>
      <c r="C50" t="s">
        <v>23</v>
      </c>
      <c r="D50" s="15">
        <f t="shared" si="0"/>
        <v>1.8414589099714575E-2</v>
      </c>
      <c r="O50">
        <f t="shared" si="10"/>
        <v>5</v>
      </c>
      <c r="P50" t="str">
        <f t="shared" si="10"/>
        <v>C-art.</v>
      </c>
      <c r="Q50" s="12">
        <f t="shared" si="10"/>
        <v>1.8414589099714575E-2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4.3449836800413193</v>
      </c>
    </row>
    <row r="51" spans="2:28" hidden="1" x14ac:dyDescent="0.2">
      <c r="B51" s="1">
        <v>4</v>
      </c>
      <c r="C51" t="s">
        <v>23</v>
      </c>
      <c r="D51" s="15">
        <f t="shared" si="0"/>
        <v>6.0103172756012811E-2</v>
      </c>
      <c r="O51">
        <f t="shared" si="10"/>
        <v>4</v>
      </c>
      <c r="P51" t="str">
        <f t="shared" si="10"/>
        <v>C-art.</v>
      </c>
      <c r="Q51" s="12">
        <f t="shared" si="10"/>
        <v>6.0103172756012811E-2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13.81435363893301</v>
      </c>
    </row>
    <row r="52" spans="2:28" hidden="1" x14ac:dyDescent="0.2">
      <c r="B52" s="1">
        <v>3</v>
      </c>
      <c r="C52" t="s">
        <v>23</v>
      </c>
      <c r="D52" s="15">
        <f t="shared" si="0"/>
        <v>0.15065861970840544</v>
      </c>
      <c r="O52">
        <f t="shared" si="10"/>
        <v>3</v>
      </c>
      <c r="P52" t="str">
        <f t="shared" si="10"/>
        <v>C-art.</v>
      </c>
      <c r="Q52" s="12">
        <f t="shared" si="10"/>
        <v>0.15065861970840544</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32.313260755058799</v>
      </c>
    </row>
    <row r="53" spans="2:28" hidden="1" x14ac:dyDescent="0.2">
      <c r="B53" s="1">
        <v>2</v>
      </c>
      <c r="C53" t="s">
        <v>23</v>
      </c>
      <c r="D53" s="15">
        <f t="shared" si="0"/>
        <v>0.2723444279344252</v>
      </c>
      <c r="O53">
        <f t="shared" si="10"/>
        <v>2</v>
      </c>
      <c r="P53" t="str">
        <f t="shared" si="10"/>
        <v>C-art.</v>
      </c>
      <c r="Q53" s="12">
        <f t="shared" si="10"/>
        <v>0.2723444279344252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55.314968943001311</v>
      </c>
    </row>
    <row r="54" spans="2:28" hidden="1" x14ac:dyDescent="0.2">
      <c r="B54" s="1">
        <v>1</v>
      </c>
      <c r="C54" t="s">
        <v>23</v>
      </c>
      <c r="D54" s="15">
        <f t="shared" si="0"/>
        <v>0.31605402747945649</v>
      </c>
      <c r="O54">
        <f t="shared" si="10"/>
        <v>1</v>
      </c>
      <c r="P54" t="str">
        <f t="shared" si="10"/>
        <v>C-art.</v>
      </c>
      <c r="Q54" s="12">
        <f t="shared" si="10"/>
        <v>0.31605402747945649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55.454839661545428</v>
      </c>
    </row>
    <row r="55" spans="2:28" hidden="1" x14ac:dyDescent="0.2">
      <c r="D55" s="15"/>
      <c r="K55" s="4"/>
      <c r="M55" s="15">
        <f>SUM(D25:D54)</f>
        <v>0.82316024652935171</v>
      </c>
      <c r="N55" s="19"/>
      <c r="AA55" s="25"/>
      <c r="AB55" s="7"/>
    </row>
    <row r="56" spans="2:28" hidden="1" x14ac:dyDescent="0.2">
      <c r="B56" s="6">
        <v>0</v>
      </c>
      <c r="C56" s="20" t="s">
        <v>23</v>
      </c>
      <c r="D56" s="15">
        <f>BINOMDIST(B56,$B$22,$G$14,0)</f>
        <v>0.17683975347064823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1.3840830449826991</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1.1764705882352942</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8.5222692992392953E-24</v>
      </c>
      <c r="G61" s="15">
        <f t="shared" si="13"/>
        <v>1</v>
      </c>
      <c r="I61" s="23">
        <f t="shared" si="14"/>
        <v>1</v>
      </c>
      <c r="K61" s="15">
        <f t="shared" si="21"/>
        <v>8.5222692992392953E-24</v>
      </c>
      <c r="O61">
        <f t="shared" si="15"/>
        <v>28</v>
      </c>
      <c r="P61" t="str">
        <f t="shared" si="15"/>
        <v>B-art.</v>
      </c>
      <c r="Q61" s="12">
        <f t="shared" si="22"/>
        <v>8.5222692992392953E-24</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1.5011125143680093E-21</v>
      </c>
    </row>
    <row r="62" spans="2:28" hidden="1" x14ac:dyDescent="0.2">
      <c r="B62" s="1">
        <v>27</v>
      </c>
      <c r="C62" t="s">
        <v>25</v>
      </c>
      <c r="D62" s="15">
        <f t="shared" si="12"/>
        <v>1.3522000621459708E-21</v>
      </c>
      <c r="G62" s="15">
        <f t="shared" si="13"/>
        <v>0.79</v>
      </c>
      <c r="I62" s="23">
        <f t="shared" si="14"/>
        <v>0.85</v>
      </c>
      <c r="K62" s="15">
        <f t="shared" si="21"/>
        <v>1.2567506459944906E-21</v>
      </c>
      <c r="O62">
        <f t="shared" si="15"/>
        <v>27</v>
      </c>
      <c r="P62" t="str">
        <f t="shared" si="15"/>
        <v>B-art.</v>
      </c>
      <c r="Q62" s="12">
        <f t="shared" si="22"/>
        <v>1.2567506459944906E-21</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2.1801212527679568E-19</v>
      </c>
    </row>
    <row r="63" spans="2:28" hidden="1" x14ac:dyDescent="0.2">
      <c r="B63" s="1">
        <v>26</v>
      </c>
      <c r="C63" t="s">
        <v>25</v>
      </c>
      <c r="D63" s="15">
        <f t="shared" si="12"/>
        <v>1.0344330475416654E-19</v>
      </c>
      <c r="G63" s="15">
        <f t="shared" si="13"/>
        <v>0.6241000000000001</v>
      </c>
      <c r="I63" s="23">
        <f t="shared" si="14"/>
        <v>0.72249999999999992</v>
      </c>
      <c r="K63" s="15">
        <f t="shared" si="21"/>
        <v>8.9354970930208102E-20</v>
      </c>
      <c r="O63">
        <f t="shared" si="15"/>
        <v>26</v>
      </c>
      <c r="P63" t="str">
        <f t="shared" si="15"/>
        <v>B-art.</v>
      </c>
      <c r="Q63" s="12">
        <f t="shared" si="22"/>
        <v>8.9354970930208102E-20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1.52618952237469E-17</v>
      </c>
    </row>
    <row r="64" spans="2:28" hidden="1" x14ac:dyDescent="0.2">
      <c r="B64" s="1">
        <v>25</v>
      </c>
      <c r="C64" t="s">
        <v>25</v>
      </c>
      <c r="D64" s="15">
        <f t="shared" si="12"/>
        <v>5.0802156334823921E-18</v>
      </c>
      <c r="G64" s="15">
        <f t="shared" si="13"/>
        <v>0.49303900000000006</v>
      </c>
      <c r="I64" s="23">
        <f t="shared" si="14"/>
        <v>0.61412499999999992</v>
      </c>
      <c r="K64" s="15">
        <f t="shared" si="21"/>
        <v>4.0785580064588246E-18</v>
      </c>
      <c r="O64">
        <f t="shared" si="15"/>
        <v>25</v>
      </c>
      <c r="P64" t="str">
        <f t="shared" si="15"/>
        <v>B-art.</v>
      </c>
      <c r="Q64" s="12">
        <f t="shared" si="22"/>
        <v>4.0785580064588246E-18</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6.856997214551082E-16</v>
      </c>
    </row>
    <row r="65" spans="2:27" hidden="1" x14ac:dyDescent="0.2">
      <c r="B65" s="1">
        <v>24</v>
      </c>
      <c r="C65" t="s">
        <v>25</v>
      </c>
      <c r="D65" s="15">
        <f t="shared" si="12"/>
        <v>1.7992430368583503E-16</v>
      </c>
      <c r="G65" s="15">
        <f t="shared" si="13"/>
        <v>0.38950081000000009</v>
      </c>
      <c r="I65" s="23">
        <f t="shared" si="14"/>
        <v>0.52200624999999989</v>
      </c>
      <c r="K65" s="15">
        <f t="shared" si="21"/>
        <v>1.3425253437926991E-16</v>
      </c>
      <c r="O65">
        <f t="shared" si="15"/>
        <v>24</v>
      </c>
      <c r="P65" t="str">
        <f t="shared" si="15"/>
        <v>B-art.</v>
      </c>
      <c r="Q65" s="12">
        <f t="shared" si="22"/>
        <v>1.3425253437926991E-16</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2.2210631885678909E-14</v>
      </c>
    </row>
    <row r="66" spans="2:27" hidden="1" x14ac:dyDescent="0.2">
      <c r="B66" s="1">
        <v>23</v>
      </c>
      <c r="C66" t="s">
        <v>25</v>
      </c>
      <c r="D66" s="15">
        <f t="shared" si="12"/>
        <v>4.8939410602546954E-15</v>
      </c>
      <c r="G66" s="15">
        <f t="shared" si="13"/>
        <v>0.30770563990000011</v>
      </c>
      <c r="I66" s="23">
        <f t="shared" si="14"/>
        <v>0.44370531249999989</v>
      </c>
      <c r="K66" s="15">
        <f t="shared" si="21"/>
        <v>3.3939040691079315E-15</v>
      </c>
      <c r="O66">
        <f t="shared" si="15"/>
        <v>23</v>
      </c>
      <c r="P66" t="str">
        <f t="shared" si="15"/>
        <v>B-art.</v>
      </c>
      <c r="Q66" s="12">
        <f t="shared" si="22"/>
        <v>3.3939040691079315E-15</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5.5235223074053403E-13</v>
      </c>
    </row>
    <row r="67" spans="2:27" hidden="1" x14ac:dyDescent="0.2">
      <c r="B67" s="1">
        <v>22</v>
      </c>
      <c r="C67" t="s">
        <v>25</v>
      </c>
      <c r="D67" s="15">
        <f t="shared" si="12"/>
        <v>1.0630727525331019E-13</v>
      </c>
      <c r="G67" s="15">
        <f t="shared" si="13"/>
        <v>0.24308745552100008</v>
      </c>
      <c r="I67" s="23">
        <f t="shared" si="14"/>
        <v>0.37714951562499988</v>
      </c>
      <c r="K67" s="15">
        <f>G67*D67/I67</f>
        <v>6.8519152150767824E-14</v>
      </c>
      <c r="O67">
        <f t="shared" si="15"/>
        <v>22</v>
      </c>
      <c r="P67" t="str">
        <f t="shared" si="15"/>
        <v>B-art.</v>
      </c>
      <c r="Q67" s="12">
        <f t="shared" si="22"/>
        <v>6.8519152150767824E-14</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1.0966460510794674E-11</v>
      </c>
    </row>
    <row r="68" spans="2:27" hidden="1" x14ac:dyDescent="0.2">
      <c r="B68" s="1">
        <v>21</v>
      </c>
      <c r="C68" t="s">
        <v>25</v>
      </c>
      <c r="D68" s="15">
        <f t="shared" si="12"/>
        <v>1.8932819497494468E-12</v>
      </c>
      <c r="G68" s="15">
        <f t="shared" si="13"/>
        <v>0.19203908986159007</v>
      </c>
      <c r="I68" s="23">
        <f t="shared" si="14"/>
        <v>0.32057708828124987</v>
      </c>
      <c r="K68" s="15">
        <f t="shared" si="21"/>
        <v>1.1341551089336725E-12</v>
      </c>
      <c r="O68">
        <f t="shared" si="15"/>
        <v>21</v>
      </c>
      <c r="P68" t="str">
        <f t="shared" si="15"/>
        <v>B-art.</v>
      </c>
      <c r="Q68" s="12">
        <f t="shared" si="22"/>
        <v>1.1341551089336725E-12</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1.7845002693982208E-10</v>
      </c>
    </row>
    <row r="69" spans="2:27" hidden="1" x14ac:dyDescent="0.2">
      <c r="B69" s="1">
        <v>20</v>
      </c>
      <c r="C69" t="s">
        <v>25</v>
      </c>
      <c r="D69" s="15">
        <f t="shared" si="12"/>
        <v>2.8162569002522952E-11</v>
      </c>
      <c r="G69" s="15">
        <f t="shared" si="13"/>
        <v>0.15171088099065616</v>
      </c>
      <c r="I69" s="23">
        <f t="shared" si="14"/>
        <v>0.2724905250390624</v>
      </c>
      <c r="K69" s="15">
        <f t="shared" si="21"/>
        <v>1.5679694381007981E-11</v>
      </c>
      <c r="O69">
        <f t="shared" si="15"/>
        <v>20</v>
      </c>
      <c r="P69" t="str">
        <f t="shared" si="15"/>
        <v>B-art.</v>
      </c>
      <c r="Q69" s="12">
        <f t="shared" si="22"/>
        <v>1.5679694381007981E-11</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2.4244540773605244E-9</v>
      </c>
    </row>
    <row r="70" spans="2:27" hidden="1" x14ac:dyDescent="0.2">
      <c r="B70" s="1">
        <v>19</v>
      </c>
      <c r="C70" t="s">
        <v>25</v>
      </c>
      <c r="D70" s="15">
        <f t="shared" si="12"/>
        <v>3.5463975780954886E-10</v>
      </c>
      <c r="G70" s="15">
        <f t="shared" si="13"/>
        <v>0.11985159598261838</v>
      </c>
      <c r="I70" s="23">
        <f t="shared" si="14"/>
        <v>0.23161694628320303</v>
      </c>
      <c r="K70" s="15">
        <f t="shared" si="21"/>
        <v>1.8351049719994562E-10</v>
      </c>
      <c r="O70">
        <f t="shared" si="15"/>
        <v>19</v>
      </c>
      <c r="P70" t="str">
        <f t="shared" si="15"/>
        <v>B-art.</v>
      </c>
      <c r="Q70" s="12">
        <f t="shared" si="22"/>
        <v>1.8351049719994562E-10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2.7874143461688541E-8</v>
      </c>
    </row>
    <row r="71" spans="2:27" hidden="1" x14ac:dyDescent="0.2">
      <c r="B71" s="1">
        <v>18</v>
      </c>
      <c r="C71" t="s">
        <v>25</v>
      </c>
      <c r="D71" s="15">
        <f t="shared" si="12"/>
        <v>3.8182880590827987E-9</v>
      </c>
      <c r="G71" s="15">
        <f t="shared" si="13"/>
        <v>9.4682760826268531E-2</v>
      </c>
      <c r="I71" s="23">
        <f t="shared" si="14"/>
        <v>0.19687440434072256</v>
      </c>
      <c r="K71" s="15">
        <f t="shared" si="21"/>
        <v>1.8363283753141176E-9</v>
      </c>
      <c r="O71">
        <f t="shared" si="15"/>
        <v>18</v>
      </c>
      <c r="P71" t="str">
        <f t="shared" si="15"/>
        <v>B-art.</v>
      </c>
      <c r="Q71" s="12">
        <f t="shared" si="22"/>
        <v>1.8363283753141176E-9</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2.7388934366671925E-7</v>
      </c>
    </row>
    <row r="72" spans="2:27" hidden="1" x14ac:dyDescent="0.2">
      <c r="B72" s="1">
        <v>17</v>
      </c>
      <c r="C72" t="s">
        <v>25</v>
      </c>
      <c r="D72" s="15">
        <f t="shared" si="12"/>
        <v>3.5405943820586009E-8</v>
      </c>
      <c r="G72" s="15">
        <f t="shared" si="13"/>
        <v>7.4799381052752134E-2</v>
      </c>
      <c r="I72" s="23">
        <f t="shared" si="14"/>
        <v>0.16734324368961417</v>
      </c>
      <c r="K72" s="15">
        <f t="shared" si="21"/>
        <v>1.5825811816343509E-8</v>
      </c>
      <c r="O72">
        <f t="shared" si="15"/>
        <v>17</v>
      </c>
      <c r="P72" t="str">
        <f t="shared" si="15"/>
        <v>B-art.</v>
      </c>
      <c r="Q72" s="12">
        <f t="shared" si="22"/>
        <v>1.5825811816343509E-8</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2.3167581760298777E-6</v>
      </c>
    </row>
    <row r="73" spans="2:27" hidden="1" x14ac:dyDescent="0.2">
      <c r="B73" s="1">
        <v>16</v>
      </c>
      <c r="C73" t="s">
        <v>25</v>
      </c>
      <c r="D73" s="15">
        <f t="shared" si="12"/>
        <v>2.8423104900414823E-7</v>
      </c>
      <c r="G73" s="15">
        <f t="shared" si="13"/>
        <v>5.909151103167419E-2</v>
      </c>
      <c r="I73" s="23">
        <f t="shared" si="14"/>
        <v>0.14224175713617204</v>
      </c>
      <c r="K73" s="15">
        <f t="shared" si="21"/>
        <v>1.1807814038527386E-7</v>
      </c>
      <c r="O73">
        <f t="shared" si="15"/>
        <v>16</v>
      </c>
      <c r="P73" t="str">
        <f t="shared" si="15"/>
        <v>B-art.</v>
      </c>
      <c r="Q73" s="12">
        <f t="shared" si="22"/>
        <v>1.1807814038527386E-7</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1.6957549029377368E-5</v>
      </c>
    </row>
    <row r="74" spans="2:27" hidden="1" x14ac:dyDescent="0.2">
      <c r="B74" s="1">
        <v>15</v>
      </c>
      <c r="C74" t="s">
        <v>25</v>
      </c>
      <c r="D74" s="15">
        <f t="shared" si="12"/>
        <v>1.9823293674135532E-6</v>
      </c>
      <c r="G74" s="15">
        <f t="shared" si="13"/>
        <v>4.668229371502261E-2</v>
      </c>
      <c r="I74" s="23">
        <f t="shared" si="14"/>
        <v>0.12090549356574623</v>
      </c>
      <c r="K74" s="15">
        <f t="shared" si="21"/>
        <v>7.6538856126659835E-7</v>
      </c>
      <c r="O74">
        <f t="shared" si="15"/>
        <v>15</v>
      </c>
      <c r="P74" t="str">
        <f t="shared" si="15"/>
        <v>B-art.</v>
      </c>
      <c r="Q74" s="12">
        <f t="shared" si="22"/>
        <v>7.6538856126659835E-7</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1.0777627678335288E-4</v>
      </c>
    </row>
    <row r="75" spans="2:27" hidden="1" x14ac:dyDescent="0.2">
      <c r="B75" s="1">
        <v>14</v>
      </c>
      <c r="C75" t="s">
        <v>25</v>
      </c>
      <c r="D75" s="15">
        <f t="shared" si="12"/>
        <v>1.2035571159296536E-5</v>
      </c>
      <c r="G75" s="15">
        <f t="shared" si="13"/>
        <v>3.6879012034867861E-2</v>
      </c>
      <c r="I75" s="23">
        <f t="shared" si="14"/>
        <v>0.10276966953088429</v>
      </c>
      <c r="K75" s="15">
        <f t="shared" si="21"/>
        <v>4.318978310004363E-6</v>
      </c>
      <c r="O75">
        <f t="shared" si="15"/>
        <v>14</v>
      </c>
      <c r="P75" t="str">
        <f t="shared" si="15"/>
        <v>B-art.</v>
      </c>
      <c r="Q75" s="12">
        <f t="shared" si="22"/>
        <v>4.318978310004363E-6</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5.959556617653887E-4</v>
      </c>
    </row>
    <row r="76" spans="2:27" hidden="1" x14ac:dyDescent="0.2">
      <c r="B76" s="1">
        <v>13</v>
      </c>
      <c r="C76" t="s">
        <v>25</v>
      </c>
      <c r="D76" s="15">
        <f t="shared" si="12"/>
        <v>6.3654798575835068E-5</v>
      </c>
      <c r="G76" s="15">
        <f t="shared" si="13"/>
        <v>2.9134419507545611E-2</v>
      </c>
      <c r="I76" s="23">
        <f t="shared" si="14"/>
        <v>8.7354219101251629E-2</v>
      </c>
      <c r="K76" s="15">
        <f t="shared" si="21"/>
        <v>2.1230177826065913E-5</v>
      </c>
      <c r="O76">
        <f t="shared" si="15"/>
        <v>13</v>
      </c>
      <c r="P76" t="str">
        <f t="shared" si="15"/>
        <v>B-art.</v>
      </c>
      <c r="Q76" s="12">
        <f t="shared" si="22"/>
        <v>2.1230177826065913E-5</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2.8687429431598892E-3</v>
      </c>
    </row>
    <row r="77" spans="2:27" hidden="1" x14ac:dyDescent="0.2">
      <c r="B77" s="1">
        <v>12</v>
      </c>
      <c r="C77" t="s">
        <v>25</v>
      </c>
      <c r="D77" s="15">
        <f t="shared" si="12"/>
        <v>2.9307730177624059E-4</v>
      </c>
      <c r="G77" s="15">
        <f t="shared" si="13"/>
        <v>2.3016191410961034E-2</v>
      </c>
      <c r="I77" s="23">
        <f t="shared" si="14"/>
        <v>7.4251086236063898E-2</v>
      </c>
      <c r="K77" s="15">
        <f t="shared" si="21"/>
        <v>9.0847469280707033E-5</v>
      </c>
      <c r="O77">
        <f t="shared" si="15"/>
        <v>12</v>
      </c>
      <c r="P77" t="str">
        <f t="shared" si="15"/>
        <v>B-art.</v>
      </c>
      <c r="Q77" s="12">
        <f t="shared" si="22"/>
        <v>9.0847469280707033E-5</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1.2012411449644505E-2</v>
      </c>
    </row>
    <row r="78" spans="2:27" hidden="1" x14ac:dyDescent="0.2">
      <c r="B78" s="1">
        <v>11</v>
      </c>
      <c r="C78" t="s">
        <v>25</v>
      </c>
      <c r="D78" s="15">
        <f t="shared" si="12"/>
        <v>1.1723092071049609E-3</v>
      </c>
      <c r="G78" s="15">
        <f t="shared" si="13"/>
        <v>1.8182791214659218E-2</v>
      </c>
      <c r="I78" s="23">
        <f t="shared" si="14"/>
        <v>6.3113423300654309E-2</v>
      </c>
      <c r="K78" s="15">
        <f t="shared" si="21"/>
        <v>3.3773882697298106E-4</v>
      </c>
      <c r="O78">
        <f t="shared" si="15"/>
        <v>11</v>
      </c>
      <c r="P78" t="str">
        <f t="shared" si="15"/>
        <v>B-art.</v>
      </c>
      <c r="Q78" s="12">
        <f t="shared" si="22"/>
        <v>3.3773882697298106E-4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4.3661749754977081E-2</v>
      </c>
    </row>
    <row r="79" spans="2:27" hidden="1" x14ac:dyDescent="0.2">
      <c r="B79" s="1">
        <v>10</v>
      </c>
      <c r="C79" t="s">
        <v>25</v>
      </c>
      <c r="D79" s="15">
        <f t="shared" si="12"/>
        <v>4.0596633653449538E-3</v>
      </c>
      <c r="G79" s="15">
        <f t="shared" si="13"/>
        <v>1.4364405059580788E-2</v>
      </c>
      <c r="I79" s="23">
        <f t="shared" si="14"/>
        <v>5.3646409805556163E-2</v>
      </c>
      <c r="K79" s="15">
        <f>G79*D79/I79</f>
        <v>1.0870186690352607E-3</v>
      </c>
      <c r="O79">
        <f t="shared" ref="O79:P88" si="26">B79</f>
        <v>10</v>
      </c>
      <c r="P79" t="str">
        <f t="shared" si="26"/>
        <v>B-art.</v>
      </c>
      <c r="Q79" s="12">
        <f>K79</f>
        <v>1.0870186690352607E-3</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0.13725092994755214</v>
      </c>
    </row>
    <row r="80" spans="2:27" hidden="1" x14ac:dyDescent="0.2">
      <c r="B80" s="1">
        <v>9</v>
      </c>
      <c r="C80" t="s">
        <v>25</v>
      </c>
      <c r="D80" s="15">
        <f t="shared" si="12"/>
        <v>1.2107767931730566E-2</v>
      </c>
      <c r="G80" s="15">
        <f t="shared" si="13"/>
        <v>1.1347879997068818E-2</v>
      </c>
      <c r="I80" s="23">
        <f t="shared" si="14"/>
        <v>4.5599448334722736E-2</v>
      </c>
      <c r="K80" s="15">
        <f t="shared" ref="K80:K90" si="27">G80*D80/I80</f>
        <v>3.0131394685538803E-3</v>
      </c>
      <c r="O80">
        <f t="shared" si="26"/>
        <v>9</v>
      </c>
      <c r="P80" t="str">
        <f t="shared" si="26"/>
        <v>B-art.</v>
      </c>
      <c r="Q80" s="12">
        <f t="shared" ref="Q80:Q88" si="28">K80</f>
        <v>3.0131394685538803E-3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0.37112236206284438</v>
      </c>
    </row>
    <row r="81" spans="2:28" hidden="1" x14ac:dyDescent="0.2">
      <c r="B81" s="1">
        <v>8</v>
      </c>
      <c r="C81" t="s">
        <v>25</v>
      </c>
      <c r="D81" s="15">
        <f t="shared" si="12"/>
        <v>3.0874808225912948E-2</v>
      </c>
      <c r="G81" s="15">
        <f t="shared" si="13"/>
        <v>8.9648251976843698E-3</v>
      </c>
      <c r="I81" s="23">
        <f t="shared" si="14"/>
        <v>3.8759531084514326E-2</v>
      </c>
      <c r="K81" s="15">
        <f t="shared" si="27"/>
        <v>7.1411405404726994E-3</v>
      </c>
      <c r="O81">
        <f t="shared" si="26"/>
        <v>8</v>
      </c>
      <c r="P81" t="str">
        <f t="shared" si="26"/>
        <v>B-art.</v>
      </c>
      <c r="Q81" s="12">
        <f t="shared" si="28"/>
        <v>7.1411405404726994E-3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0.85666708843630601</v>
      </c>
    </row>
    <row r="82" spans="2:28" hidden="1" x14ac:dyDescent="0.2">
      <c r="B82" s="1">
        <v>7</v>
      </c>
      <c r="C82" t="s">
        <v>25</v>
      </c>
      <c r="D82" s="15">
        <f t="shared" si="12"/>
        <v>6.6650379662288303E-2</v>
      </c>
      <c r="G82" s="15">
        <f t="shared" si="13"/>
        <v>7.0822119061706495E-3</v>
      </c>
      <c r="I82" s="23">
        <f t="shared" si="14"/>
        <v>3.2945601421837174E-2</v>
      </c>
      <c r="K82" s="15">
        <f t="shared" si="27"/>
        <v>1.4327621655805547E-2</v>
      </c>
      <c r="O82">
        <f t="shared" si="26"/>
        <v>7</v>
      </c>
      <c r="P82" t="str">
        <f t="shared" si="26"/>
        <v>B-art.</v>
      </c>
      <c r="Q82" s="12">
        <f t="shared" si="28"/>
        <v>1.4327621655805547E-2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1.6706723231752059</v>
      </c>
    </row>
    <row r="83" spans="2:28" hidden="1" x14ac:dyDescent="0.2">
      <c r="B83" s="1">
        <v>6</v>
      </c>
      <c r="C83" t="s">
        <v>25</v>
      </c>
      <c r="D83" s="15">
        <f t="shared" si="12"/>
        <v>0.1201726542395804</v>
      </c>
      <c r="G83" s="15">
        <f t="shared" si="13"/>
        <v>5.5949474058748158E-3</v>
      </c>
      <c r="I83" s="23">
        <f t="shared" si="14"/>
        <v>2.8003761208561594E-2</v>
      </c>
      <c r="K83" s="15">
        <f t="shared" si="27"/>
        <v>2.400962053230446E-2</v>
      </c>
      <c r="O83">
        <f t="shared" si="26"/>
        <v>6</v>
      </c>
      <c r="P83" t="str">
        <f t="shared" si="26"/>
        <v>B-art.</v>
      </c>
      <c r="Q83" s="12">
        <f t="shared" si="28"/>
        <v>2.400962053230446E-2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2.7138417082242761</v>
      </c>
    </row>
    <row r="84" spans="2:28" hidden="1" x14ac:dyDescent="0.2">
      <c r="B84" s="1">
        <v>5</v>
      </c>
      <c r="C84" t="s">
        <v>25</v>
      </c>
      <c r="D84" s="15">
        <f t="shared" si="12"/>
        <v>0.17764653235416231</v>
      </c>
      <c r="G84" s="15">
        <f t="shared" si="13"/>
        <v>4.4200084506411021E-3</v>
      </c>
      <c r="I84" s="23">
        <f t="shared" si="14"/>
        <v>2.3803197027277352E-2</v>
      </c>
      <c r="K84" s="15">
        <f t="shared" si="27"/>
        <v>3.2987130818296538E-2</v>
      </c>
      <c r="O84">
        <f t="shared" si="26"/>
        <v>5</v>
      </c>
      <c r="P84" t="str">
        <f t="shared" si="26"/>
        <v>B-art.</v>
      </c>
      <c r="Q84" s="12">
        <f t="shared" si="28"/>
        <v>3.2987130818296538E-2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3.5999955433034287</v>
      </c>
    </row>
    <row r="85" spans="2:28" hidden="1" x14ac:dyDescent="0.2">
      <c r="B85" s="1">
        <v>4</v>
      </c>
      <c r="C85" t="s">
        <v>25</v>
      </c>
      <c r="D85" s="15">
        <f t="shared" si="12"/>
        <v>0.20972160069588605</v>
      </c>
      <c r="G85" s="15">
        <f t="shared" si="13"/>
        <v>3.4918066760064722E-3</v>
      </c>
      <c r="I85" s="23">
        <f t="shared" si="14"/>
        <v>2.0232717473185752E-2</v>
      </c>
      <c r="K85" s="15">
        <f t="shared" si="27"/>
        <v>3.6194212981186497E-2</v>
      </c>
      <c r="O85">
        <f t="shared" si="26"/>
        <v>4</v>
      </c>
      <c r="P85" t="str">
        <f t="shared" si="26"/>
        <v>B-art.</v>
      </c>
      <c r="Q85" s="12">
        <f t="shared" si="28"/>
        <v>3.6194212981186497E-2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3.7901132065379253</v>
      </c>
    </row>
    <row r="86" spans="2:28" hidden="1" x14ac:dyDescent="0.2">
      <c r="B86" s="1">
        <v>3</v>
      </c>
      <c r="C86" t="s">
        <v>25</v>
      </c>
      <c r="D86" s="15">
        <f t="shared" si="12"/>
        <v>0.1901475846309367</v>
      </c>
      <c r="G86" s="15">
        <f t="shared" si="13"/>
        <v>2.7585272740451119E-3</v>
      </c>
      <c r="I86" s="23">
        <f t="shared" si="14"/>
        <v>1.7197809852207889E-2</v>
      </c>
      <c r="K86" s="15">
        <f t="shared" si="27"/>
        <v>3.0499656805479811E-2</v>
      </c>
      <c r="O86">
        <f t="shared" si="26"/>
        <v>3</v>
      </c>
      <c r="P86" t="str">
        <f t="shared" si="26"/>
        <v>B-art.</v>
      </c>
      <c r="Q86" s="12">
        <f t="shared" si="28"/>
        <v>3.0499656805479811E-2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2.8026134638555398</v>
      </c>
    </row>
    <row r="87" spans="2:28" hidden="1" x14ac:dyDescent="0.2">
      <c r="B87" s="1">
        <v>2</v>
      </c>
      <c r="C87" t="s">
        <v>25</v>
      </c>
      <c r="D87" s="15">
        <f t="shared" si="12"/>
        <v>0.124327266874074</v>
      </c>
      <c r="G87" s="15">
        <f t="shared" si="13"/>
        <v>2.1792365464956393E-3</v>
      </c>
      <c r="I87" s="23">
        <f t="shared" si="14"/>
        <v>1.4618138374376704E-2</v>
      </c>
      <c r="K87" s="15">
        <f t="shared" si="27"/>
        <v>1.8534406827945431E-2</v>
      </c>
      <c r="O87">
        <f t="shared" si="26"/>
        <v>2</v>
      </c>
      <c r="P87" t="str">
        <f t="shared" si="26"/>
        <v>B-art.</v>
      </c>
      <c r="Q87" s="12">
        <f t="shared" si="28"/>
        <v>1.8534406827945431E-2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1.5707291973122821</v>
      </c>
    </row>
    <row r="88" spans="2:28" hidden="1" x14ac:dyDescent="0.2">
      <c r="B88" s="1">
        <v>1</v>
      </c>
      <c r="C88" t="s">
        <v>25</v>
      </c>
      <c r="D88" s="15">
        <f t="shared" si="12"/>
        <v>5.2186753996524879E-2</v>
      </c>
      <c r="G88" s="15">
        <f t="shared" si="13"/>
        <v>1.7215968717315545E-3</v>
      </c>
      <c r="I88" s="23">
        <f t="shared" si="14"/>
        <v>1.2425417618220198E-2</v>
      </c>
      <c r="K88" s="15">
        <f t="shared" si="27"/>
        <v>7.230706861272535E-3</v>
      </c>
      <c r="N88" s="19"/>
      <c r="O88">
        <f t="shared" si="26"/>
        <v>1</v>
      </c>
      <c r="P88" t="str">
        <f t="shared" si="26"/>
        <v>B-art.</v>
      </c>
      <c r="Q88" s="12">
        <f t="shared" si="28"/>
        <v>7.230706861272535E-3</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0.52827544328457143</v>
      </c>
    </row>
    <row r="89" spans="2:28" hidden="1" x14ac:dyDescent="0.2">
      <c r="D89" s="15"/>
      <c r="G89" s="15"/>
      <c r="I89" s="4"/>
      <c r="K89" s="15"/>
      <c r="M89" s="15">
        <f>SUM(K59:K88)</f>
        <v>0.17547969194198065</v>
      </c>
      <c r="N89" s="19"/>
      <c r="AA89" s="25"/>
      <c r="AB89" s="7"/>
    </row>
    <row r="90" spans="2:28" hidden="1" x14ac:dyDescent="0.2">
      <c r="B90" s="6">
        <v>0</v>
      </c>
      <c r="C90" s="20" t="s">
        <v>25</v>
      </c>
      <c r="D90" s="15">
        <f>IF(B90&lt;=$B$22,BINOMDIST(B90,$B$22,$G$13,0),0)</f>
        <v>1.056160497548719E-2</v>
      </c>
      <c r="G90" s="15">
        <f>IF(B90&lt;=$B$22,BINOMDIST($B$22-B90,$B$22-B90,$G$12,0),0)</f>
        <v>1.3600615286679287E-3</v>
      </c>
      <c r="I90" s="23">
        <f>(1-$G$13)^($B$22-B90)</f>
        <v>1.0561604975487167E-2</v>
      </c>
      <c r="K90" s="15">
        <f t="shared" si="27"/>
        <v>1.3600615286679316E-3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28</v>
      </c>
      <c r="C93" t="s">
        <v>24</v>
      </c>
      <c r="D93" s="15">
        <f>BINOMDIST(B93,$B$22,$G$12,0)</f>
        <v>1.3600615286679287E-3</v>
      </c>
      <c r="G93" s="16"/>
      <c r="K93" s="16"/>
      <c r="M93" s="15">
        <f>D93</f>
        <v>1.3600615286679287E-3</v>
      </c>
      <c r="N93" s="19"/>
      <c r="O93">
        <f>B93</f>
        <v>28</v>
      </c>
      <c r="P93" t="str">
        <f>C93</f>
        <v>A-art.</v>
      </c>
      <c r="Q93" s="12">
        <f>D93</f>
        <v>1.3600615286679287E-3</v>
      </c>
      <c r="R93" s="16"/>
      <c r="S93" s="9">
        <v>0</v>
      </c>
      <c r="T93" s="9">
        <f>$D$12*$E$16</f>
        <v>28.2</v>
      </c>
      <c r="U93" s="17">
        <f>B93/(B93+1)</f>
        <v>0.96551724137931039</v>
      </c>
      <c r="V93" s="37">
        <f>B93*($E$17*2)</f>
        <v>72.8</v>
      </c>
      <c r="W93" s="38">
        <f>ROUNDDOWN((U93*$D$12)*$E$19,0)</f>
        <v>1</v>
      </c>
      <c r="X93" s="37">
        <f>W93*$E$18</f>
        <v>7.5</v>
      </c>
      <c r="Y93" s="18">
        <f>S93+(T93*U93)+V93+X93</f>
        <v>107.52758620689656</v>
      </c>
      <c r="Z93" s="18"/>
      <c r="AA93" s="25">
        <f>Y93*Q93</f>
        <v>0.14624413327052421</v>
      </c>
      <c r="AB93" s="7"/>
    </row>
    <row r="94" spans="2:28" ht="13.5" hidden="1" thickBot="1" x14ac:dyDescent="0.25">
      <c r="D94" s="15"/>
      <c r="AA94" s="25"/>
    </row>
    <row r="95" spans="2:28" ht="13.5" hidden="1" thickBot="1" x14ac:dyDescent="0.25">
      <c r="D95" s="15"/>
      <c r="M95" s="15">
        <f>SUM(M55:M93)</f>
        <v>1.0000000000000002</v>
      </c>
      <c r="N95" s="19"/>
      <c r="Q95" s="12">
        <f>SUM(Q25:Q93)</f>
        <v>1.0000000000000004</v>
      </c>
      <c r="R95" s="16"/>
      <c r="AA95" s="39">
        <f>SUM(AA25:AA93)</f>
        <v>180.84127187500371</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C98"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29025"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29025" r:id="rId5"/>
      </mc:Fallback>
    </mc:AlternateContent>
    <mc:AlternateContent xmlns:mc="http://schemas.openxmlformats.org/markup-compatibility/2006">
      <mc:Choice Requires="x14">
        <oleObject progId="Equation.3" shapeId="129026"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29026" r:id="rId7"/>
      </mc:Fallback>
    </mc:AlternateContent>
    <mc:AlternateContent xmlns:mc="http://schemas.openxmlformats.org/markup-compatibility/2006">
      <mc:Choice Requires="x14">
        <oleObject progId="Equation.3" shapeId="129027"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29027" r:id="rId9"/>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182.64219861348812</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29</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3.6845653286788892E-36</v>
      </c>
      <c r="O26">
        <f t="shared" si="1"/>
        <v>29</v>
      </c>
      <c r="P26" t="str">
        <f t="shared" si="1"/>
        <v>C-art.</v>
      </c>
      <c r="Q26" s="12">
        <f t="shared" si="1"/>
        <v>3.6845653286788892E-36</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1.151023819402884E-33</v>
      </c>
    </row>
    <row r="27" spans="2:27" hidden="1" x14ac:dyDescent="0.2">
      <c r="B27" s="1">
        <v>28</v>
      </c>
      <c r="C27" t="s">
        <v>23</v>
      </c>
      <c r="D27" s="15">
        <f t="shared" si="0"/>
        <v>1.6740208476631095E-33</v>
      </c>
      <c r="O27">
        <f t="shared" si="1"/>
        <v>28</v>
      </c>
      <c r="P27" t="str">
        <f t="shared" si="1"/>
        <v>C-art.</v>
      </c>
      <c r="Q27" s="12">
        <f t="shared" si="1"/>
        <v>1.6740208476631095E-33</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5.18393458647267E-31</v>
      </c>
    </row>
    <row r="28" spans="2:27" hidden="1" x14ac:dyDescent="0.2">
      <c r="B28" s="1">
        <v>27</v>
      </c>
      <c r="C28" t="s">
        <v>23</v>
      </c>
      <c r="D28" s="15">
        <f t="shared" si="0"/>
        <v>3.6716857258743988E-31</v>
      </c>
      <c r="O28">
        <f t="shared" si="1"/>
        <v>27</v>
      </c>
      <c r="P28" t="str">
        <f t="shared" si="1"/>
        <v>C-art.</v>
      </c>
      <c r="Q28" s="12">
        <f t="shared" si="1"/>
        <v>3.6716857258743988E-31</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1.1269872166998879E-28</v>
      </c>
    </row>
    <row r="29" spans="2:27" hidden="1" x14ac:dyDescent="0.2">
      <c r="B29" s="1">
        <v>26</v>
      </c>
      <c r="C29" t="s">
        <v>23</v>
      </c>
      <c r="D29" s="15">
        <f t="shared" si="0"/>
        <v>5.1770768734829409E-29</v>
      </c>
      <c r="O29">
        <f t="shared" si="1"/>
        <v>26</v>
      </c>
      <c r="P29" t="str">
        <f t="shared" si="1"/>
        <v>C-art.</v>
      </c>
      <c r="Q29" s="12">
        <f t="shared" si="1"/>
        <v>5.1770768734829409E-29</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1.5748706197852687E-26</v>
      </c>
    </row>
    <row r="30" spans="2:27" hidden="1" x14ac:dyDescent="0.2">
      <c r="B30" s="1">
        <v>25</v>
      </c>
      <c r="C30" t="s">
        <v>23</v>
      </c>
      <c r="D30" s="15">
        <f t="shared" si="0"/>
        <v>5.2719899494967892E-27</v>
      </c>
      <c r="O30">
        <f t="shared" si="1"/>
        <v>25</v>
      </c>
      <c r="P30" t="str">
        <f t="shared" si="1"/>
        <v>C-art.</v>
      </c>
      <c r="Q30" s="12">
        <f t="shared" si="1"/>
        <v>5.2719899494967892E-27</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1.5892454256526915E-24</v>
      </c>
    </row>
    <row r="31" spans="2:27" hidden="1" x14ac:dyDescent="0.2">
      <c r="B31" s="1">
        <v>24</v>
      </c>
      <c r="C31" t="s">
        <v>23</v>
      </c>
      <c r="D31" s="15">
        <f t="shared" si="0"/>
        <v>4.1297254604391836E-25</v>
      </c>
      <c r="O31">
        <f t="shared" si="1"/>
        <v>24</v>
      </c>
      <c r="P31" t="str">
        <f t="shared" si="1"/>
        <v>C-art.</v>
      </c>
      <c r="Q31" s="12">
        <f t="shared" si="1"/>
        <v>4.1297254604391836E-25</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1.2335027421080272E-22</v>
      </c>
    </row>
    <row r="32" spans="2:27" hidden="1" x14ac:dyDescent="0.2">
      <c r="B32" s="1">
        <v>23</v>
      </c>
      <c r="C32" t="s">
        <v>23</v>
      </c>
      <c r="D32" s="15">
        <f t="shared" si="0"/>
        <v>2.5879612885418794E-23</v>
      </c>
      <c r="O32">
        <f t="shared" si="1"/>
        <v>23</v>
      </c>
      <c r="P32" t="str">
        <f t="shared" si="1"/>
        <v>C-art.</v>
      </c>
      <c r="Q32" s="12">
        <f t="shared" si="1"/>
        <v>2.5879612885418794E-23</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7.6581225143005599E-21</v>
      </c>
    </row>
    <row r="33" spans="2:27" hidden="1" x14ac:dyDescent="0.2">
      <c r="B33" s="1">
        <v>22</v>
      </c>
      <c r="C33" t="s">
        <v>23</v>
      </c>
      <c r="D33" s="15">
        <f t="shared" si="0"/>
        <v>1.3321838823398966E-21</v>
      </c>
      <c r="O33">
        <f t="shared" si="1"/>
        <v>22</v>
      </c>
      <c r="P33" t="str">
        <f t="shared" si="1"/>
        <v>C-art.</v>
      </c>
      <c r="Q33" s="12">
        <f t="shared" si="1"/>
        <v>1.3321838823398966E-21</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3.9049321485377222E-19</v>
      </c>
    </row>
    <row r="34" spans="2:27" hidden="1" x14ac:dyDescent="0.2">
      <c r="B34" s="1">
        <v>21</v>
      </c>
      <c r="C34" t="s">
        <v>23</v>
      </c>
      <c r="D34" s="15">
        <f t="shared" si="0"/>
        <v>5.7394922264143128E-20</v>
      </c>
      <c r="O34">
        <f t="shared" si="1"/>
        <v>21</v>
      </c>
      <c r="P34" t="str">
        <f t="shared" si="1"/>
        <v>C-art.</v>
      </c>
      <c r="Q34" s="12">
        <f t="shared" si="1"/>
        <v>5.7394922264143128E-20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1.6662580768513683E-17</v>
      </c>
    </row>
    <row r="35" spans="2:27" hidden="1" x14ac:dyDescent="0.2">
      <c r="B35" s="1">
        <v>20</v>
      </c>
      <c r="C35" t="s">
        <v>23</v>
      </c>
      <c r="D35" s="15">
        <f t="shared" si="0"/>
        <v>2.0981032694337032E-18</v>
      </c>
      <c r="O35">
        <f t="shared" si="1"/>
        <v>20</v>
      </c>
      <c r="P35" t="str">
        <f t="shared" si="1"/>
        <v>C-art.</v>
      </c>
      <c r="Q35" s="12">
        <f t="shared" si="1"/>
        <v>2.0981032694337032E-18</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6.0317671525193059E-16</v>
      </c>
    </row>
    <row r="36" spans="2:27" hidden="1" x14ac:dyDescent="0.2">
      <c r="B36" s="1">
        <v>19</v>
      </c>
      <c r="C36" t="s">
        <v>23</v>
      </c>
      <c r="D36" s="15">
        <f t="shared" si="0"/>
        <v>6.5740569108922695E-17</v>
      </c>
      <c r="O36">
        <f t="shared" si="1"/>
        <v>19</v>
      </c>
      <c r="P36" t="str">
        <f t="shared" si="1"/>
        <v>C-art.</v>
      </c>
      <c r="Q36" s="12">
        <f t="shared" si="1"/>
        <v>6.5740569108922695E-17</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1.8712132628887317E-14</v>
      </c>
    </row>
    <row r="37" spans="2:27" hidden="1" x14ac:dyDescent="0.2">
      <c r="B37" s="1">
        <v>18</v>
      </c>
      <c r="C37" t="s">
        <v>23</v>
      </c>
      <c r="D37" s="15">
        <f t="shared" si="0"/>
        <v>1.7789796428565975E-15</v>
      </c>
      <c r="O37">
        <f t="shared" si="1"/>
        <v>18</v>
      </c>
      <c r="P37" t="str">
        <f t="shared" si="1"/>
        <v>C-art.</v>
      </c>
      <c r="Q37" s="12">
        <f t="shared" si="1"/>
        <v>1.7789796428565975E-15</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5.0124343156112457E-13</v>
      </c>
    </row>
    <row r="38" spans="2:27" hidden="1" x14ac:dyDescent="0.2">
      <c r="B38" s="1">
        <v>17</v>
      </c>
      <c r="C38" t="s">
        <v>23</v>
      </c>
      <c r="D38" s="15">
        <f t="shared" si="0"/>
        <v>4.1806021607129811E-14</v>
      </c>
      <c r="O38">
        <f t="shared" si="1"/>
        <v>17</v>
      </c>
      <c r="P38" t="str">
        <f t="shared" si="1"/>
        <v>C-art.</v>
      </c>
      <c r="Q38" s="12">
        <f t="shared" si="1"/>
        <v>4.1806021607129811E-14</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1.1657655576283265E-11</v>
      </c>
    </row>
    <row r="39" spans="2:27" hidden="1" x14ac:dyDescent="0.2">
      <c r="B39" s="1">
        <v>16</v>
      </c>
      <c r="C39" t="s">
        <v>23</v>
      </c>
      <c r="D39" s="15">
        <f t="shared" si="0"/>
        <v>8.5648746831017273E-13</v>
      </c>
      <c r="O39">
        <f t="shared" si="1"/>
        <v>16</v>
      </c>
      <c r="P39" t="str">
        <f t="shared" si="1"/>
        <v>C-art.</v>
      </c>
      <c r="Q39" s="12">
        <f t="shared" si="1"/>
        <v>8.5648746831017273E-13</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2.3631093830067058E-10</v>
      </c>
    </row>
    <row r="40" spans="2:27" hidden="1" x14ac:dyDescent="0.2">
      <c r="B40" s="1">
        <v>15</v>
      </c>
      <c r="C40" t="s">
        <v>23</v>
      </c>
      <c r="D40" s="15">
        <f t="shared" si="0"/>
        <v>1.5335204194506034E-11</v>
      </c>
      <c r="O40">
        <f t="shared" si="1"/>
        <v>15</v>
      </c>
      <c r="P40" t="str">
        <f t="shared" si="1"/>
        <v>C-art.</v>
      </c>
      <c r="Q40" s="12">
        <f t="shared" si="1"/>
        <v>1.5335204194506034E-11</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4.1852839287645873E-9</v>
      </c>
    </row>
    <row r="41" spans="2:27" hidden="1" x14ac:dyDescent="0.2">
      <c r="B41" s="1">
        <v>14</v>
      </c>
      <c r="C41" t="s">
        <v>23</v>
      </c>
      <c r="D41" s="15">
        <f t="shared" si="0"/>
        <v>2.4025153238059268E-10</v>
      </c>
      <c r="O41">
        <f t="shared" si="1"/>
        <v>14</v>
      </c>
      <c r="P41" t="str">
        <f t="shared" si="1"/>
        <v>C-art.</v>
      </c>
      <c r="Q41" s="12">
        <f t="shared" si="1"/>
        <v>2.4025153238059268E-10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6.4839403894250874E-8</v>
      </c>
    </row>
    <row r="42" spans="2:27" hidden="1" x14ac:dyDescent="0.2">
      <c r="B42" s="1">
        <v>13</v>
      </c>
      <c r="C42" t="s">
        <v>23</v>
      </c>
      <c r="D42" s="15">
        <f t="shared" si="0"/>
        <v>3.2934480897172937E-9</v>
      </c>
      <c r="O42">
        <f t="shared" si="1"/>
        <v>13</v>
      </c>
      <c r="P42" t="str">
        <f t="shared" si="1"/>
        <v>C-art.</v>
      </c>
      <c r="Q42" s="12">
        <f t="shared" si="1"/>
        <v>3.2934480897172937E-9</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8.7862608137477968E-7</v>
      </c>
    </row>
    <row r="43" spans="2:27" hidden="1" x14ac:dyDescent="0.2">
      <c r="B43" s="1">
        <v>12</v>
      </c>
      <c r="C43" t="s">
        <v>23</v>
      </c>
      <c r="D43" s="15">
        <f t="shared" si="0"/>
        <v>3.9456799663083741E-8</v>
      </c>
      <c r="O43">
        <f t="shared" si="1"/>
        <v>12</v>
      </c>
      <c r="P43" t="str">
        <f t="shared" si="1"/>
        <v>C-art.</v>
      </c>
      <c r="Q43" s="12">
        <f t="shared" si="1"/>
        <v>3.9456799663083741E-8</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1.0400873093957586E-5</v>
      </c>
    </row>
    <row r="44" spans="2:27" hidden="1" x14ac:dyDescent="0.2">
      <c r="B44" s="1">
        <v>11</v>
      </c>
      <c r="C44" t="s">
        <v>23</v>
      </c>
      <c r="D44" s="15">
        <f t="shared" si="0"/>
        <v>4.1210435203665138E-7</v>
      </c>
      <c r="O44">
        <f t="shared" si="1"/>
        <v>11</v>
      </c>
      <c r="P44" t="str">
        <f t="shared" si="1"/>
        <v>C-art.</v>
      </c>
      <c r="Q44" s="12">
        <f t="shared" si="1"/>
        <v>4.1210435203665138E-7</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1.07281752284528E-4</v>
      </c>
    </row>
    <row r="45" spans="2:27" hidden="1" x14ac:dyDescent="0.2">
      <c r="B45" s="1">
        <v>10</v>
      </c>
      <c r="C45" t="s">
        <v>23</v>
      </c>
      <c r="D45" s="15">
        <f t="shared" si="0"/>
        <v>3.7378587719815637E-6</v>
      </c>
      <c r="G45" s="16"/>
      <c r="O45">
        <f t="shared" ref="O45:Q54" si="10">B45</f>
        <v>10</v>
      </c>
      <c r="P45" t="str">
        <f t="shared" si="10"/>
        <v>C-art.</v>
      </c>
      <c r="Q45" s="12">
        <f t="shared" si="10"/>
        <v>3.7378587719815637E-6</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9.6036465623179407E-4</v>
      </c>
    </row>
    <row r="46" spans="2:27" hidden="1" x14ac:dyDescent="0.2">
      <c r="B46" s="1">
        <v>9</v>
      </c>
      <c r="C46" t="s">
        <v>23</v>
      </c>
      <c r="D46" s="15">
        <f t="shared" si="0"/>
        <v>2.9279893713855554E-5</v>
      </c>
      <c r="O46">
        <f t="shared" si="10"/>
        <v>9</v>
      </c>
      <c r="P46" t="str">
        <f t="shared" si="10"/>
        <v>C-art.</v>
      </c>
      <c r="Q46" s="12">
        <f t="shared" si="10"/>
        <v>2.9279893713855554E-5</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7.4187052300670091E-3</v>
      </c>
    </row>
    <row r="47" spans="2:27" hidden="1" x14ac:dyDescent="0.2">
      <c r="B47" s="1">
        <v>8</v>
      </c>
      <c r="C47" t="s">
        <v>23</v>
      </c>
      <c r="D47" s="15">
        <f t="shared" si="0"/>
        <v>1.9659357207874471E-4</v>
      </c>
      <c r="O47">
        <f t="shared" si="10"/>
        <v>8</v>
      </c>
      <c r="P47" t="str">
        <f t="shared" si="10"/>
        <v>C-art.</v>
      </c>
      <c r="Q47" s="12">
        <f t="shared" si="10"/>
        <v>1.9659357207874471E-4</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4.9070192465459302E-2</v>
      </c>
    </row>
    <row r="48" spans="2:27" hidden="1" x14ac:dyDescent="0.2">
      <c r="B48" s="1">
        <v>7</v>
      </c>
      <c r="C48" t="s">
        <v>23</v>
      </c>
      <c r="D48" s="15">
        <f t="shared" si="0"/>
        <v>1.1199876227516363E-3</v>
      </c>
      <c r="O48">
        <f t="shared" si="10"/>
        <v>7</v>
      </c>
      <c r="P48" t="str">
        <f t="shared" si="10"/>
        <v>C-art.</v>
      </c>
      <c r="Q48" s="12">
        <f t="shared" si="10"/>
        <v>1.1199876227516363E-3</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0.27500176089043676</v>
      </c>
    </row>
    <row r="49" spans="2:28" hidden="1" x14ac:dyDescent="0.2">
      <c r="B49" s="1">
        <v>6</v>
      </c>
      <c r="C49" t="s">
        <v>23</v>
      </c>
      <c r="D49" s="15">
        <f t="shared" si="0"/>
        <v>5.3402308389172183E-3</v>
      </c>
      <c r="O49">
        <f t="shared" si="10"/>
        <v>6</v>
      </c>
      <c r="P49" t="str">
        <f t="shared" si="10"/>
        <v>C-art.</v>
      </c>
      <c r="Q49" s="12">
        <f t="shared" si="10"/>
        <v>5.3402308389172183E-3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1.2873160460293844</v>
      </c>
    </row>
    <row r="50" spans="2:28" hidden="1" x14ac:dyDescent="0.2">
      <c r="B50" s="1">
        <v>5</v>
      </c>
      <c r="C50" t="s">
        <v>23</v>
      </c>
      <c r="D50" s="15">
        <f t="shared" si="0"/>
        <v>2.0915904119092464E-2</v>
      </c>
      <c r="O50">
        <f t="shared" si="10"/>
        <v>5</v>
      </c>
      <c r="P50" t="str">
        <f t="shared" si="10"/>
        <v>C-art.</v>
      </c>
      <c r="Q50" s="12">
        <f t="shared" si="10"/>
        <v>2.0915904119092464E-2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4.9351772965802638</v>
      </c>
    </row>
    <row r="51" spans="2:28" hidden="1" x14ac:dyDescent="0.2">
      <c r="B51" s="1">
        <v>4</v>
      </c>
      <c r="C51" t="s">
        <v>23</v>
      </c>
      <c r="D51" s="15">
        <f t="shared" si="0"/>
        <v>6.5536499573156382E-2</v>
      </c>
      <c r="O51">
        <f t="shared" si="10"/>
        <v>4</v>
      </c>
      <c r="P51" t="str">
        <f t="shared" si="10"/>
        <v>C-art.</v>
      </c>
      <c r="Q51" s="12">
        <f t="shared" si="10"/>
        <v>6.5536499573156382E-2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15.063171207892557</v>
      </c>
    </row>
    <row r="52" spans="2:28" hidden="1" x14ac:dyDescent="0.2">
      <c r="B52" s="1">
        <v>3</v>
      </c>
      <c r="C52" t="s">
        <v>23</v>
      </c>
      <c r="D52" s="15">
        <f t="shared" si="0"/>
        <v>0.15795976820196658</v>
      </c>
      <c r="O52">
        <f t="shared" si="10"/>
        <v>3</v>
      </c>
      <c r="P52" t="str">
        <f t="shared" si="10"/>
        <v>C-art.</v>
      </c>
      <c r="Q52" s="12">
        <f t="shared" si="10"/>
        <v>0.15795976820196658</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33.879211083957799</v>
      </c>
    </row>
    <row r="53" spans="2:28" hidden="1" x14ac:dyDescent="0.2">
      <c r="B53" s="1">
        <v>2</v>
      </c>
      <c r="C53" t="s">
        <v>23</v>
      </c>
      <c r="D53" s="15">
        <f t="shared" si="0"/>
        <v>0.27496700390712714</v>
      </c>
      <c r="O53">
        <f t="shared" si="10"/>
        <v>2</v>
      </c>
      <c r="P53" t="str">
        <f t="shared" si="10"/>
        <v>C-art.</v>
      </c>
      <c r="Q53" s="12">
        <f t="shared" si="10"/>
        <v>0.27496700390712714</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55.84763160689689</v>
      </c>
    </row>
    <row r="54" spans="2:28" hidden="1" x14ac:dyDescent="0.2">
      <c r="B54" s="1">
        <v>1</v>
      </c>
      <c r="C54" t="s">
        <v>23</v>
      </c>
      <c r="D54" s="15">
        <f t="shared" si="0"/>
        <v>0.30770117103892797</v>
      </c>
      <c r="O54">
        <f t="shared" si="10"/>
        <v>1</v>
      </c>
      <c r="P54" t="str">
        <f t="shared" si="10"/>
        <v>C-art.</v>
      </c>
      <c r="Q54" s="12">
        <f t="shared" si="10"/>
        <v>0.30770117103892797</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53.989247470490298</v>
      </c>
    </row>
    <row r="55" spans="2:28" hidden="1" x14ac:dyDescent="0.2">
      <c r="D55" s="15"/>
      <c r="K55" s="4"/>
      <c r="M55" s="15">
        <f>SUM(D25:D54)</f>
        <v>0.83377063173759058</v>
      </c>
      <c r="N55" s="19"/>
      <c r="AA55" s="25"/>
      <c r="AB55" s="7"/>
    </row>
    <row r="56" spans="2:28" hidden="1" x14ac:dyDescent="0.2">
      <c r="B56" s="6">
        <v>0</v>
      </c>
      <c r="C56" s="20" t="s">
        <v>23</v>
      </c>
      <c r="D56" s="15">
        <f>BINOMDIST(B56,$B$22,$G$14,0)</f>
        <v>0.16622936826240933</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1.1764705882352942</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1.2783403948858919E-24</v>
      </c>
      <c r="G60" s="15">
        <f t="shared" si="13"/>
        <v>1</v>
      </c>
      <c r="I60" s="23">
        <f t="shared" si="14"/>
        <v>1</v>
      </c>
      <c r="K60" s="15">
        <f t="shared" ref="K60:K78" si="21">G60*D60/I60</f>
        <v>1.2783403948858919E-24</v>
      </c>
      <c r="O60">
        <f t="shared" si="15"/>
        <v>29</v>
      </c>
      <c r="P60" t="str">
        <f t="shared" si="15"/>
        <v>B-art.</v>
      </c>
      <c r="Q60" s="12">
        <f t="shared" ref="Q60:Q78" si="22">K60</f>
        <v>1.2783403948858919E-24</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2.2857067151331716E-22</v>
      </c>
    </row>
    <row r="61" spans="2:28" hidden="1" x14ac:dyDescent="0.2">
      <c r="B61" s="1">
        <v>28</v>
      </c>
      <c r="C61" t="s">
        <v>25</v>
      </c>
      <c r="D61" s="15">
        <f t="shared" si="12"/>
        <v>2.1007393822624804E-22</v>
      </c>
      <c r="G61" s="15">
        <f t="shared" si="13"/>
        <v>0.79</v>
      </c>
      <c r="I61" s="23">
        <f t="shared" si="14"/>
        <v>0.85</v>
      </c>
      <c r="K61" s="15">
        <f t="shared" si="21"/>
        <v>1.9524518964557173E-22</v>
      </c>
      <c r="O61">
        <f t="shared" si="15"/>
        <v>28</v>
      </c>
      <c r="P61" t="str">
        <f t="shared" si="15"/>
        <v>B-art.</v>
      </c>
      <c r="Q61" s="12">
        <f t="shared" si="22"/>
        <v>1.9524518964557173E-22</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3.4390487704171004E-20</v>
      </c>
    </row>
    <row r="62" spans="2:28" hidden="1" x14ac:dyDescent="0.2">
      <c r="B62" s="1">
        <v>27</v>
      </c>
      <c r="C62" t="s">
        <v>25</v>
      </c>
      <c r="D62" s="15">
        <f t="shared" si="12"/>
        <v>1.6665865765949007E-20</v>
      </c>
      <c r="G62" s="15">
        <f t="shared" si="13"/>
        <v>0.6241000000000001</v>
      </c>
      <c r="I62" s="23">
        <f t="shared" si="14"/>
        <v>0.72249999999999992</v>
      </c>
      <c r="K62" s="15">
        <f t="shared" si="21"/>
        <v>1.4396078649866821E-20</v>
      </c>
      <c r="O62">
        <f t="shared" si="15"/>
        <v>27</v>
      </c>
      <c r="P62" t="str">
        <f t="shared" si="15"/>
        <v>B-art.</v>
      </c>
      <c r="Q62" s="12">
        <f t="shared" si="22"/>
        <v>1.4396078649866821E-20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2.497328895045683E-18</v>
      </c>
    </row>
    <row r="63" spans="2:28" hidden="1" x14ac:dyDescent="0.2">
      <c r="B63" s="1">
        <v>26</v>
      </c>
      <c r="C63" t="s">
        <v>25</v>
      </c>
      <c r="D63" s="15">
        <f t="shared" si="12"/>
        <v>8.4995915406339838E-19</v>
      </c>
      <c r="G63" s="15">
        <f t="shared" si="13"/>
        <v>0.49303900000000006</v>
      </c>
      <c r="I63" s="23">
        <f t="shared" si="14"/>
        <v>0.61412499999999992</v>
      </c>
      <c r="K63" s="15">
        <f t="shared" si="21"/>
        <v>6.8237412800368655E-19</v>
      </c>
      <c r="O63">
        <f t="shared" si="15"/>
        <v>26</v>
      </c>
      <c r="P63" t="str">
        <f t="shared" si="15"/>
        <v>B-art.</v>
      </c>
      <c r="Q63" s="12">
        <f t="shared" si="22"/>
        <v>6.8237412800368655E-19</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1.1655000652534669E-16</v>
      </c>
    </row>
    <row r="64" spans="2:28" hidden="1" x14ac:dyDescent="0.2">
      <c r="B64" s="1">
        <v>25</v>
      </c>
      <c r="C64" t="s">
        <v>25</v>
      </c>
      <c r="D64" s="15">
        <f t="shared" si="12"/>
        <v>3.1306828841335094E-17</v>
      </c>
      <c r="G64" s="15">
        <f t="shared" si="13"/>
        <v>0.38950081000000009</v>
      </c>
      <c r="I64" s="23">
        <f t="shared" si="14"/>
        <v>0.52200624999999989</v>
      </c>
      <c r="K64" s="15">
        <f t="shared" si="21"/>
        <v>2.3359940981992812E-17</v>
      </c>
      <c r="O64">
        <f t="shared" si="15"/>
        <v>25</v>
      </c>
      <c r="P64" t="str">
        <f t="shared" si="15"/>
        <v>B-art.</v>
      </c>
      <c r="Q64" s="12">
        <f t="shared" si="22"/>
        <v>2.3359940981992812E-17</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3.9273451546341148E-15</v>
      </c>
    </row>
    <row r="65" spans="2:27" hidden="1" x14ac:dyDescent="0.2">
      <c r="B65" s="1">
        <v>24</v>
      </c>
      <c r="C65" t="s">
        <v>25</v>
      </c>
      <c r="D65" s="15">
        <f t="shared" si="12"/>
        <v>8.8702681717116641E-16</v>
      </c>
      <c r="G65" s="15">
        <f t="shared" si="13"/>
        <v>0.30770563990000011</v>
      </c>
      <c r="I65" s="23">
        <f t="shared" si="14"/>
        <v>0.44370531249999989</v>
      </c>
      <c r="K65" s="15">
        <f t="shared" si="21"/>
        <v>6.1514511252581453E-16</v>
      </c>
      <c r="O65">
        <f t="shared" si="15"/>
        <v>24</v>
      </c>
      <c r="P65" t="str">
        <f t="shared" si="15"/>
        <v>B-art.</v>
      </c>
      <c r="Q65" s="12">
        <f t="shared" si="22"/>
        <v>6.1514511252581453E-16</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1.0176911530018074E-13</v>
      </c>
    </row>
    <row r="66" spans="2:27" hidden="1" x14ac:dyDescent="0.2">
      <c r="B66" s="1">
        <v>23</v>
      </c>
      <c r="C66" t="s">
        <v>25</v>
      </c>
      <c r="D66" s="15">
        <f t="shared" si="12"/>
        <v>2.0105941189213152E-14</v>
      </c>
      <c r="G66" s="15">
        <f t="shared" si="13"/>
        <v>0.24308745552100008</v>
      </c>
      <c r="I66" s="23">
        <f t="shared" si="14"/>
        <v>0.37714951562499988</v>
      </c>
      <c r="K66" s="15">
        <f t="shared" si="21"/>
        <v>1.2959057037210525E-14</v>
      </c>
      <c r="O66">
        <f t="shared" si="15"/>
        <v>23</v>
      </c>
      <c r="P66" t="str">
        <f t="shared" si="15"/>
        <v>B-art.</v>
      </c>
      <c r="Q66" s="12">
        <f t="shared" si="22"/>
        <v>1.2959057037210525E-14</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2.1090649343776177E-12</v>
      </c>
    </row>
    <row r="67" spans="2:27" hidden="1" x14ac:dyDescent="0.2">
      <c r="B67" s="1">
        <v>22</v>
      </c>
      <c r="C67" t="s">
        <v>25</v>
      </c>
      <c r="D67" s="15">
        <f t="shared" si="12"/>
        <v>3.7435347642772883E-13</v>
      </c>
      <c r="G67" s="15">
        <f t="shared" si="13"/>
        <v>0.19203908986159007</v>
      </c>
      <c r="I67" s="23">
        <f t="shared" si="14"/>
        <v>0.32057708828124987</v>
      </c>
      <c r="K67" s="15">
        <f>G67*D67/I67</f>
        <v>2.2425339653915634E-13</v>
      </c>
      <c r="O67">
        <f t="shared" si="15"/>
        <v>22</v>
      </c>
      <c r="P67" t="str">
        <f t="shared" si="15"/>
        <v>B-art.</v>
      </c>
      <c r="Q67" s="12">
        <f t="shared" si="22"/>
        <v>2.2425339653915634E-13</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3.5891658614615221E-11</v>
      </c>
    </row>
    <row r="68" spans="2:27" hidden="1" x14ac:dyDescent="0.2">
      <c r="B68" s="1">
        <v>21</v>
      </c>
      <c r="C68" t="s">
        <v>25</v>
      </c>
      <c r="D68" s="15">
        <f t="shared" si="12"/>
        <v>5.8336750076654587E-12</v>
      </c>
      <c r="G68" s="15">
        <f t="shared" si="13"/>
        <v>0.15171088099065616</v>
      </c>
      <c r="I68" s="23">
        <f t="shared" si="14"/>
        <v>0.2724905250390624</v>
      </c>
      <c r="K68" s="15">
        <f t="shared" si="21"/>
        <v>3.2479366932087907E-12</v>
      </c>
      <c r="O68">
        <f t="shared" si="15"/>
        <v>21</v>
      </c>
      <c r="P68" t="str">
        <f t="shared" si="15"/>
        <v>B-art.</v>
      </c>
      <c r="Q68" s="12">
        <f t="shared" si="22"/>
        <v>3.2479366932087907E-12</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5.1103626464891336E-10</v>
      </c>
    </row>
    <row r="69" spans="2:27" hidden="1" x14ac:dyDescent="0.2">
      <c r="B69" s="1">
        <v>20</v>
      </c>
      <c r="C69" t="s">
        <v>25</v>
      </c>
      <c r="D69" s="15">
        <f t="shared" si="12"/>
        <v>7.7134147323576117E-11</v>
      </c>
      <c r="G69" s="15">
        <f t="shared" si="13"/>
        <v>0.11985159598261838</v>
      </c>
      <c r="I69" s="23">
        <f t="shared" si="14"/>
        <v>0.23161694628320303</v>
      </c>
      <c r="K69" s="15">
        <f t="shared" si="21"/>
        <v>3.9913533140987777E-11</v>
      </c>
      <c r="O69">
        <f t="shared" si="15"/>
        <v>20</v>
      </c>
      <c r="P69" t="str">
        <f t="shared" si="15"/>
        <v>B-art.</v>
      </c>
      <c r="Q69" s="12">
        <f t="shared" si="22"/>
        <v>3.9913533140987777E-11</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6.1715825458143527E-9</v>
      </c>
    </row>
    <row r="70" spans="2:27" hidden="1" x14ac:dyDescent="0.2">
      <c r="B70" s="1">
        <v>19</v>
      </c>
      <c r="C70" t="s">
        <v>25</v>
      </c>
      <c r="D70" s="15">
        <f t="shared" si="12"/>
        <v>8.7418700300053422E-10</v>
      </c>
      <c r="G70" s="15">
        <f t="shared" si="13"/>
        <v>9.4682760826268531E-2</v>
      </c>
      <c r="I70" s="23">
        <f t="shared" si="14"/>
        <v>0.19687440434072256</v>
      </c>
      <c r="K70" s="15">
        <f t="shared" si="21"/>
        <v>4.2042254908507364E-10</v>
      </c>
      <c r="O70">
        <f t="shared" si="15"/>
        <v>19</v>
      </c>
      <c r="P70" t="str">
        <f t="shared" si="15"/>
        <v>B-art.</v>
      </c>
      <c r="Q70" s="12">
        <f t="shared" si="22"/>
        <v>4.2042254908507364E-10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6.3859662670728183E-8</v>
      </c>
    </row>
    <row r="71" spans="2:27" hidden="1" x14ac:dyDescent="0.2">
      <c r="B71" s="1">
        <v>18</v>
      </c>
      <c r="C71" t="s">
        <v>25</v>
      </c>
      <c r="D71" s="15">
        <f t="shared" si="12"/>
        <v>8.5564364233082382E-9</v>
      </c>
      <c r="G71" s="15">
        <f t="shared" si="13"/>
        <v>7.4799381052752134E-2</v>
      </c>
      <c r="I71" s="23">
        <f t="shared" si="14"/>
        <v>0.16734324368961417</v>
      </c>
      <c r="K71" s="15">
        <f t="shared" si="21"/>
        <v>3.8245711889496604E-9</v>
      </c>
      <c r="O71">
        <f t="shared" si="15"/>
        <v>18</v>
      </c>
      <c r="P71" t="str">
        <f t="shared" si="15"/>
        <v>B-art.</v>
      </c>
      <c r="Q71" s="12">
        <f t="shared" si="22"/>
        <v>3.8245711889496604E-9</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5.7043680576404656E-7</v>
      </c>
    </row>
    <row r="72" spans="2:27" hidden="1" x14ac:dyDescent="0.2">
      <c r="B72" s="1">
        <v>17</v>
      </c>
      <c r="C72" t="s">
        <v>25</v>
      </c>
      <c r="D72" s="15">
        <f t="shared" si="12"/>
        <v>7.2729709598120279E-8</v>
      </c>
      <c r="G72" s="15">
        <f t="shared" si="13"/>
        <v>5.909151103167419E-2</v>
      </c>
      <c r="I72" s="23">
        <f t="shared" si="14"/>
        <v>0.14224175713617204</v>
      </c>
      <c r="K72" s="15">
        <f t="shared" si="21"/>
        <v>3.0214112392702425E-8</v>
      </c>
      <c r="O72">
        <f t="shared" si="15"/>
        <v>17</v>
      </c>
      <c r="P72" t="str">
        <f t="shared" si="15"/>
        <v>B-art.</v>
      </c>
      <c r="Q72" s="12">
        <f t="shared" si="22"/>
        <v>3.0214112392702425E-8</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4.4230774844037003E-6</v>
      </c>
    </row>
    <row r="73" spans="2:27" hidden="1" x14ac:dyDescent="0.2">
      <c r="B73" s="1">
        <v>16</v>
      </c>
      <c r="C73" t="s">
        <v>25</v>
      </c>
      <c r="D73" s="15">
        <f t="shared" si="12"/>
        <v>5.3894579676555848E-7</v>
      </c>
      <c r="G73" s="15">
        <f t="shared" si="13"/>
        <v>4.668229371502261E-2</v>
      </c>
      <c r="I73" s="23">
        <f t="shared" si="14"/>
        <v>0.12090549356574623</v>
      </c>
      <c r="K73" s="15">
        <f t="shared" si="21"/>
        <v>2.080900150943559E-7</v>
      </c>
      <c r="O73">
        <f t="shared" si="15"/>
        <v>16</v>
      </c>
      <c r="P73" t="str">
        <f t="shared" si="15"/>
        <v>B-art.</v>
      </c>
      <c r="Q73" s="12">
        <f t="shared" si="22"/>
        <v>2.080900150943559E-7</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2.9884419097156607E-5</v>
      </c>
    </row>
    <row r="74" spans="2:27" hidden="1" x14ac:dyDescent="0.2">
      <c r="B74" s="1">
        <v>15</v>
      </c>
      <c r="C74" t="s">
        <v>25</v>
      </c>
      <c r="D74" s="15">
        <f t="shared" si="12"/>
        <v>3.4903156361959986E-6</v>
      </c>
      <c r="G74" s="15">
        <f t="shared" si="13"/>
        <v>3.6879012034867861E-2</v>
      </c>
      <c r="I74" s="23">
        <f t="shared" si="14"/>
        <v>0.10276966953088429</v>
      </c>
      <c r="K74" s="15">
        <f t="shared" si="21"/>
        <v>1.2525037099012662E-6</v>
      </c>
      <c r="O74">
        <f t="shared" si="15"/>
        <v>15</v>
      </c>
      <c r="P74" t="str">
        <f t="shared" si="15"/>
        <v>B-art.</v>
      </c>
      <c r="Q74" s="12">
        <f t="shared" si="22"/>
        <v>1.2525037099012662E-6</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1.7636817865047206E-4</v>
      </c>
    </row>
    <row r="75" spans="2:27" hidden="1" x14ac:dyDescent="0.2">
      <c r="B75" s="1">
        <v>14</v>
      </c>
      <c r="C75" t="s">
        <v>25</v>
      </c>
      <c r="D75" s="15">
        <f t="shared" si="12"/>
        <v>1.9778455271777251E-5</v>
      </c>
      <c r="G75" s="15">
        <f t="shared" si="13"/>
        <v>2.9134419507545611E-2</v>
      </c>
      <c r="I75" s="23">
        <f t="shared" si="14"/>
        <v>8.7354219101251629E-2</v>
      </c>
      <c r="K75" s="15">
        <f t="shared" si="21"/>
        <v>6.5965195388133124E-6</v>
      </c>
      <c r="O75">
        <f t="shared" si="15"/>
        <v>14</v>
      </c>
      <c r="P75" t="str">
        <f t="shared" si="15"/>
        <v>B-art.</v>
      </c>
      <c r="Q75" s="12">
        <f t="shared" si="22"/>
        <v>6.5965195388133124E-6</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9.1022294740300113E-4</v>
      </c>
    </row>
    <row r="76" spans="2:27" hidden="1" x14ac:dyDescent="0.2">
      <c r="B76" s="1">
        <v>13</v>
      </c>
      <c r="C76" t="s">
        <v>25</v>
      </c>
      <c r="D76" s="15">
        <f t="shared" si="12"/>
        <v>9.8068174055895805E-5</v>
      </c>
      <c r="G76" s="15">
        <f t="shared" si="13"/>
        <v>2.3016191410961034E-2</v>
      </c>
      <c r="I76" s="23">
        <f t="shared" si="14"/>
        <v>7.4251086236063898E-2</v>
      </c>
      <c r="K76" s="15">
        <f t="shared" si="21"/>
        <v>3.0398960874698096E-5</v>
      </c>
      <c r="O76">
        <f t="shared" si="15"/>
        <v>13</v>
      </c>
      <c r="P76" t="str">
        <f t="shared" si="15"/>
        <v>B-art.</v>
      </c>
      <c r="Q76" s="12">
        <f t="shared" si="22"/>
        <v>3.0398960874698096E-5</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4.1076813017370617E-3</v>
      </c>
    </row>
    <row r="77" spans="2:27" hidden="1" x14ac:dyDescent="0.2">
      <c r="B77" s="1">
        <v>12</v>
      </c>
      <c r="C77" t="s">
        <v>25</v>
      </c>
      <c r="D77" s="15">
        <f t="shared" si="12"/>
        <v>4.2496208757554797E-4</v>
      </c>
      <c r="G77" s="15">
        <f t="shared" si="13"/>
        <v>1.8182791214659218E-2</v>
      </c>
      <c r="I77" s="23">
        <f t="shared" si="14"/>
        <v>6.3113423300654309E-2</v>
      </c>
      <c r="K77" s="15">
        <f t="shared" si="21"/>
        <v>1.2243032477770552E-4</v>
      </c>
      <c r="O77">
        <f t="shared" si="15"/>
        <v>12</v>
      </c>
      <c r="P77" t="str">
        <f t="shared" si="15"/>
        <v>B-art.</v>
      </c>
      <c r="Q77" s="12">
        <f t="shared" si="22"/>
        <v>1.2243032477770552E-4</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1.6188490959491472E-2</v>
      </c>
    </row>
    <row r="78" spans="2:27" hidden="1" x14ac:dyDescent="0.2">
      <c r="B78" s="1">
        <v>11</v>
      </c>
      <c r="C78" t="s">
        <v>25</v>
      </c>
      <c r="D78" s="15">
        <f t="shared" si="12"/>
        <v>1.6054123308409615E-3</v>
      </c>
      <c r="G78" s="15">
        <f t="shared" si="13"/>
        <v>1.4364405059580788E-2</v>
      </c>
      <c r="I78" s="23">
        <f t="shared" si="14"/>
        <v>5.3646409805556163E-2</v>
      </c>
      <c r="K78" s="15">
        <f t="shared" si="21"/>
        <v>4.298664736639447E-4</v>
      </c>
      <c r="O78">
        <f t="shared" si="15"/>
        <v>11</v>
      </c>
      <c r="P78" t="str">
        <f t="shared" si="15"/>
        <v>B-art.</v>
      </c>
      <c r="Q78" s="12">
        <f t="shared" si="22"/>
        <v>4.298664736639447E-4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5.5571704827029229E-2</v>
      </c>
    </row>
    <row r="79" spans="2:27" hidden="1" x14ac:dyDescent="0.2">
      <c r="B79" s="1">
        <v>10</v>
      </c>
      <c r="C79" t="s">
        <v>25</v>
      </c>
      <c r="D79" s="15">
        <f t="shared" si="12"/>
        <v>5.2668790503027935E-3</v>
      </c>
      <c r="G79" s="15">
        <f t="shared" si="13"/>
        <v>1.1347879997068818E-2</v>
      </c>
      <c r="I79" s="23">
        <f t="shared" si="14"/>
        <v>4.5599448334722736E-2</v>
      </c>
      <c r="K79" s="15">
        <f>G79*D79/I79</f>
        <v>1.3107156688209373E-3</v>
      </c>
      <c r="O79">
        <f t="shared" ref="O79:P88" si="26">B79</f>
        <v>10</v>
      </c>
      <c r="P79" t="str">
        <f t="shared" si="26"/>
        <v>B-art.</v>
      </c>
      <c r="Q79" s="12">
        <f>K79</f>
        <v>1.3107156688209373E-3</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0.16549572658412723</v>
      </c>
    </row>
    <row r="80" spans="2:27" hidden="1" x14ac:dyDescent="0.2">
      <c r="B80" s="1">
        <v>9</v>
      </c>
      <c r="C80" t="s">
        <v>25</v>
      </c>
      <c r="D80" s="15">
        <f t="shared" si="12"/>
        <v>1.4922823975857929E-2</v>
      </c>
      <c r="G80" s="15">
        <f t="shared" si="13"/>
        <v>8.9648251976843698E-3</v>
      </c>
      <c r="I80" s="23">
        <f t="shared" si="14"/>
        <v>3.8759531084514326E-2</v>
      </c>
      <c r="K80" s="15">
        <f t="shared" ref="K80:K90" si="27">G80*D80/I80</f>
        <v>3.4515512612284731E-3</v>
      </c>
      <c r="O80">
        <f t="shared" si="26"/>
        <v>9</v>
      </c>
      <c r="P80" t="str">
        <f t="shared" si="26"/>
        <v>B-art.</v>
      </c>
      <c r="Q80" s="12">
        <f t="shared" ref="Q80:Q88" si="28">K80</f>
        <v>3.4515512612284731E-3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0.42512066574298857</v>
      </c>
    </row>
    <row r="81" spans="2:28" hidden="1" x14ac:dyDescent="0.2">
      <c r="B81" s="1">
        <v>8</v>
      </c>
      <c r="C81" t="s">
        <v>25</v>
      </c>
      <c r="D81" s="15">
        <f t="shared" si="12"/>
        <v>3.6241143941369243E-2</v>
      </c>
      <c r="G81" s="15">
        <f t="shared" si="13"/>
        <v>7.0822119061706495E-3</v>
      </c>
      <c r="I81" s="23">
        <f t="shared" si="14"/>
        <v>3.2945601421837174E-2</v>
      </c>
      <c r="K81" s="15">
        <f t="shared" si="27"/>
        <v>7.7906442753442624E-3</v>
      </c>
      <c r="O81">
        <f t="shared" si="26"/>
        <v>8</v>
      </c>
      <c r="P81" t="str">
        <f t="shared" si="26"/>
        <v>B-art.</v>
      </c>
      <c r="Q81" s="12">
        <f t="shared" si="28"/>
        <v>7.7906442753442624E-3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0.93458299981313175</v>
      </c>
    </row>
    <row r="82" spans="2:28" hidden="1" x14ac:dyDescent="0.2">
      <c r="B82" s="1">
        <v>7</v>
      </c>
      <c r="C82" t="s">
        <v>25</v>
      </c>
      <c r="D82" s="15">
        <f t="shared" si="12"/>
        <v>7.4678720848882121E-2</v>
      </c>
      <c r="G82" s="15">
        <f t="shared" si="13"/>
        <v>5.5949474058748158E-3</v>
      </c>
      <c r="I82" s="23">
        <f t="shared" si="14"/>
        <v>2.8003761208561594E-2</v>
      </c>
      <c r="K82" s="15">
        <f t="shared" si="27"/>
        <v>1.492026418793206E-2</v>
      </c>
      <c r="O82">
        <f t="shared" si="26"/>
        <v>7</v>
      </c>
      <c r="P82" t="str">
        <f t="shared" si="26"/>
        <v>B-art.</v>
      </c>
      <c r="Q82" s="12">
        <f t="shared" si="28"/>
        <v>1.492026418793206E-2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1.7397774056338178</v>
      </c>
    </row>
    <row r="83" spans="2:28" hidden="1" x14ac:dyDescent="0.2">
      <c r="B83" s="1">
        <v>6</v>
      </c>
      <c r="C83" t="s">
        <v>25</v>
      </c>
      <c r="D83" s="15">
        <f t="shared" si="12"/>
        <v>0.12879373595676766</v>
      </c>
      <c r="G83" s="15">
        <f t="shared" si="13"/>
        <v>4.4200084506411021E-3</v>
      </c>
      <c r="I83" s="23">
        <f t="shared" si="14"/>
        <v>2.3803197027277352E-2</v>
      </c>
      <c r="K83" s="15">
        <f t="shared" si="27"/>
        <v>2.391566984326499E-2</v>
      </c>
      <c r="O83">
        <f t="shared" si="26"/>
        <v>6</v>
      </c>
      <c r="P83" t="str">
        <f t="shared" si="26"/>
        <v>B-art.</v>
      </c>
      <c r="Q83" s="12">
        <f t="shared" si="28"/>
        <v>2.391566984326499E-2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2.7032223276268748</v>
      </c>
    </row>
    <row r="84" spans="2:28" hidden="1" x14ac:dyDescent="0.2">
      <c r="B84" s="1">
        <v>5</v>
      </c>
      <c r="C84" t="s">
        <v>25</v>
      </c>
      <c r="D84" s="15">
        <f t="shared" si="12"/>
        <v>0.18245779260542089</v>
      </c>
      <c r="G84" s="15">
        <f t="shared" si="13"/>
        <v>3.4918066760064722E-3</v>
      </c>
      <c r="I84" s="23">
        <f t="shared" si="14"/>
        <v>2.0232717473185752E-2</v>
      </c>
      <c r="K84" s="15">
        <f t="shared" si="27"/>
        <v>3.1488965293632251E-2</v>
      </c>
      <c r="O84">
        <f t="shared" si="26"/>
        <v>5</v>
      </c>
      <c r="P84" t="str">
        <f t="shared" si="26"/>
        <v>B-art.</v>
      </c>
      <c r="Q84" s="12">
        <f t="shared" si="28"/>
        <v>3.1488965293632251E-2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3.4364957457117327</v>
      </c>
    </row>
    <row r="85" spans="2:28" hidden="1" x14ac:dyDescent="0.2">
      <c r="B85" s="1">
        <v>4</v>
      </c>
      <c r="C85" t="s">
        <v>25</v>
      </c>
      <c r="D85" s="15">
        <f t="shared" si="12"/>
        <v>0.2067854982861437</v>
      </c>
      <c r="G85" s="15">
        <f t="shared" si="13"/>
        <v>2.7585272740451119E-3</v>
      </c>
      <c r="I85" s="23">
        <f t="shared" si="14"/>
        <v>1.7197809852207889E-2</v>
      </c>
      <c r="K85" s="15">
        <f t="shared" si="27"/>
        <v>3.3168376775959296E-2</v>
      </c>
      <c r="O85">
        <f t="shared" si="26"/>
        <v>4</v>
      </c>
      <c r="P85" t="str">
        <f t="shared" si="26"/>
        <v>B-art.</v>
      </c>
      <c r="Q85" s="12">
        <f t="shared" si="28"/>
        <v>3.3168376775959296E-2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3.4732597424713538</v>
      </c>
    </row>
    <row r="86" spans="2:28" hidden="1" x14ac:dyDescent="0.2">
      <c r="B86" s="1">
        <v>3</v>
      </c>
      <c r="C86" t="s">
        <v>25</v>
      </c>
      <c r="D86" s="15">
        <f t="shared" si="12"/>
        <v>0.18027453696740733</v>
      </c>
      <c r="G86" s="15">
        <f t="shared" si="13"/>
        <v>2.1792365464956393E-3</v>
      </c>
      <c r="I86" s="23">
        <f t="shared" si="14"/>
        <v>1.4618138374376704E-2</v>
      </c>
      <c r="K86" s="15">
        <f t="shared" si="27"/>
        <v>2.6874889900520879E-2</v>
      </c>
      <c r="O86">
        <f t="shared" si="26"/>
        <v>3</v>
      </c>
      <c r="P86" t="str">
        <f t="shared" si="26"/>
        <v>B-art.</v>
      </c>
      <c r="Q86" s="12">
        <f t="shared" si="28"/>
        <v>2.6874889900520879E-2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2.4695336329588637</v>
      </c>
    </row>
    <row r="87" spans="2:28" hidden="1" x14ac:dyDescent="0.2">
      <c r="B87" s="1">
        <v>2</v>
      </c>
      <c r="C87" t="s">
        <v>25</v>
      </c>
      <c r="D87" s="15">
        <f t="shared" si="12"/>
        <v>0.11350618994244166</v>
      </c>
      <c r="G87" s="15">
        <f t="shared" si="13"/>
        <v>1.7215968717315545E-3</v>
      </c>
      <c r="I87" s="23">
        <f t="shared" si="14"/>
        <v>1.2425417618220198E-2</v>
      </c>
      <c r="K87" s="15">
        <f t="shared" si="27"/>
        <v>1.5726787423267771E-2</v>
      </c>
      <c r="O87">
        <f t="shared" si="26"/>
        <v>2</v>
      </c>
      <c r="P87" t="str">
        <f t="shared" si="26"/>
        <v>B-art.</v>
      </c>
      <c r="Q87" s="12">
        <f t="shared" si="28"/>
        <v>1.5726787423267771E-2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1.3327928114971994</v>
      </c>
    </row>
    <row r="88" spans="2:28" hidden="1" x14ac:dyDescent="0.2">
      <c r="B88" s="1">
        <v>1</v>
      </c>
      <c r="C88" t="s">
        <v>25</v>
      </c>
      <c r="D88" s="15">
        <f t="shared" si="12"/>
        <v>4.5942981643369234E-2</v>
      </c>
      <c r="G88" s="15">
        <f t="shared" si="13"/>
        <v>1.3600615286679287E-3</v>
      </c>
      <c r="I88" s="23">
        <f t="shared" si="14"/>
        <v>1.0561604975487167E-2</v>
      </c>
      <c r="K88" s="15">
        <f t="shared" si="27"/>
        <v>5.916267649705498E-3</v>
      </c>
      <c r="N88" s="19"/>
      <c r="O88">
        <f t="shared" si="26"/>
        <v>1</v>
      </c>
      <c r="P88" t="str">
        <f t="shared" si="26"/>
        <v>B-art.</v>
      </c>
      <c r="Q88" s="12">
        <f t="shared" si="28"/>
        <v>5.916267649705498E-3</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0.43224251448748369</v>
      </c>
    </row>
    <row r="89" spans="2:28" hidden="1" x14ac:dyDescent="0.2">
      <c r="D89" s="15"/>
      <c r="G89" s="15"/>
      <c r="I89" s="4"/>
      <c r="K89" s="15"/>
      <c r="M89" s="15">
        <f>SUM(K59:K88)</f>
        <v>0.16515491965476203</v>
      </c>
      <c r="N89" s="19"/>
      <c r="AA89" s="25"/>
      <c r="AB89" s="7"/>
    </row>
    <row r="90" spans="2:28" hidden="1" x14ac:dyDescent="0.2">
      <c r="B90" s="6">
        <v>0</v>
      </c>
      <c r="C90" s="20" t="s">
        <v>25</v>
      </c>
      <c r="D90" s="15">
        <f>IF(B90&lt;=$B$22,BINOMDIST(B90,$B$22,$G$13,0),0)</f>
        <v>8.9773642291641094E-3</v>
      </c>
      <c r="G90" s="15">
        <f>IF(B90&lt;=$B$22,BINOMDIST($B$22-B90,$B$22-B90,$G$12,0),0)</f>
        <v>1.0744486076476631E-3</v>
      </c>
      <c r="I90" s="23">
        <f>(1-$G$13)^($B$22-B90)</f>
        <v>8.977364229164092E-3</v>
      </c>
      <c r="K90" s="15">
        <f t="shared" si="27"/>
        <v>1.0744486076476652E-3</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29</v>
      </c>
      <c r="C93" t="s">
        <v>24</v>
      </c>
      <c r="D93" s="15">
        <f>BINOMDIST(B93,$B$22,$G$12,0)</f>
        <v>1.0744486076476631E-3</v>
      </c>
      <c r="G93" s="16"/>
      <c r="K93" s="16"/>
      <c r="M93" s="15">
        <f>D93</f>
        <v>1.0744486076476631E-3</v>
      </c>
      <c r="N93" s="19"/>
      <c r="O93">
        <f>B93</f>
        <v>29</v>
      </c>
      <c r="P93" t="str">
        <f>C93</f>
        <v>A-art.</v>
      </c>
      <c r="Q93" s="12">
        <f>D93</f>
        <v>1.0744486076476631E-3</v>
      </c>
      <c r="R93" s="16"/>
      <c r="S93" s="9">
        <v>0</v>
      </c>
      <c r="T93" s="9">
        <f>$D$12*$E$16</f>
        <v>28.2</v>
      </c>
      <c r="U93" s="17">
        <f>B93/(B93+1)</f>
        <v>0.96666666666666667</v>
      </c>
      <c r="V93" s="37">
        <f>B93*($E$17*2)</f>
        <v>75.400000000000006</v>
      </c>
      <c r="W93" s="38">
        <f>ROUNDDOWN((U93*$D$12)*$E$19,0)</f>
        <v>1</v>
      </c>
      <c r="X93" s="37">
        <f>W93*$E$18</f>
        <v>7.5</v>
      </c>
      <c r="Y93" s="18">
        <f>S93+(T93*U93)+V93+X93</f>
        <v>110.16</v>
      </c>
      <c r="Z93" s="18"/>
      <c r="AA93" s="25">
        <f>Y93*Q93</f>
        <v>0.11836125861846657</v>
      </c>
      <c r="AB93" s="7"/>
    </row>
    <row r="94" spans="2:28" ht="13.5" hidden="1" thickBot="1" x14ac:dyDescent="0.25">
      <c r="D94" s="15"/>
      <c r="AA94" s="25"/>
    </row>
    <row r="95" spans="2:28" ht="13.5" hidden="1" thickBot="1" x14ac:dyDescent="0.25">
      <c r="D95" s="15"/>
      <c r="M95" s="15">
        <f>SUM(M55:M93)</f>
        <v>1.0000000000000002</v>
      </c>
      <c r="N95" s="19"/>
      <c r="Q95" s="12">
        <f>SUM(Q25:Q93)</f>
        <v>1.0000000000000002</v>
      </c>
      <c r="R95" s="16"/>
      <c r="AA95" s="39">
        <f>SUM(AA25:AA93)</f>
        <v>182.64219861348812</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CCC"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30049"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30049" r:id="rId5"/>
      </mc:Fallback>
    </mc:AlternateContent>
    <mc:AlternateContent xmlns:mc="http://schemas.openxmlformats.org/markup-compatibility/2006">
      <mc:Choice Requires="x14">
        <oleObject progId="Equation.3" shapeId="130050"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30050" r:id="rId7"/>
      </mc:Fallback>
    </mc:AlternateContent>
    <mc:AlternateContent xmlns:mc="http://schemas.openxmlformats.org/markup-compatibility/2006">
      <mc:Choice Requires="x14">
        <oleObject progId="Equation.3" shapeId="130051"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30051" r:id="rId9"/>
      </mc:Fallback>
    </mc:AlternateContent>
  </oleObjec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M21" sqref="M2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184.3716843030989</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30</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2.2107391972073432E-37</v>
      </c>
      <c r="O25">
        <f t="shared" ref="O25:Q44" si="1">B25</f>
        <v>30</v>
      </c>
      <c r="P25" t="str">
        <f t="shared" si="1"/>
        <v>C-art.</v>
      </c>
      <c r="Q25" s="12">
        <f t="shared" si="1"/>
        <v>2.2107391972073432E-37</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6.966124787401521E-35</v>
      </c>
    </row>
    <row r="26" spans="2:27" hidden="1" x14ac:dyDescent="0.2">
      <c r="B26" s="1">
        <v>29</v>
      </c>
      <c r="C26" t="s">
        <v>23</v>
      </c>
      <c r="D26" s="15">
        <f t="shared" si="0"/>
        <v>1.0390474226874388E-34</v>
      </c>
      <c r="O26">
        <f t="shared" si="1"/>
        <v>29</v>
      </c>
      <c r="P26" t="str">
        <f t="shared" si="1"/>
        <v>C-art.</v>
      </c>
      <c r="Q26" s="12">
        <f t="shared" si="1"/>
        <v>1.0390474226874388E-34</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3.2458871707161081E-32</v>
      </c>
    </row>
    <row r="27" spans="2:27" hidden="1" x14ac:dyDescent="0.2">
      <c r="B27" s="1">
        <v>28</v>
      </c>
      <c r="C27" t="s">
        <v>23</v>
      </c>
      <c r="D27" s="15">
        <f t="shared" si="0"/>
        <v>2.3603693952049443E-32</v>
      </c>
      <c r="O27">
        <f t="shared" si="1"/>
        <v>28</v>
      </c>
      <c r="P27" t="str">
        <f t="shared" si="1"/>
        <v>C-art.</v>
      </c>
      <c r="Q27" s="12">
        <f t="shared" si="1"/>
        <v>2.3603693952049443E-32</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7.3093477669263407E-30</v>
      </c>
    </row>
    <row r="28" spans="2:27" hidden="1" x14ac:dyDescent="0.2">
      <c r="B28" s="1">
        <v>27</v>
      </c>
      <c r="C28" t="s">
        <v>23</v>
      </c>
      <c r="D28" s="15">
        <f t="shared" si="0"/>
        <v>3.4513845823219786E-30</v>
      </c>
      <c r="O28">
        <f t="shared" si="1"/>
        <v>27</v>
      </c>
      <c r="P28" t="str">
        <f t="shared" si="1"/>
        <v>C-art.</v>
      </c>
      <c r="Q28" s="12">
        <f t="shared" si="1"/>
        <v>3.4513845823219786E-30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1.0593679836979081E-27</v>
      </c>
    </row>
    <row r="29" spans="2:27" hidden="1" x14ac:dyDescent="0.2">
      <c r="B29" s="1">
        <v>26</v>
      </c>
      <c r="C29" t="s">
        <v>23</v>
      </c>
      <c r="D29" s="15">
        <f t="shared" si="0"/>
        <v>3.6498391958054648E-28</v>
      </c>
      <c r="O29">
        <f t="shared" si="1"/>
        <v>26</v>
      </c>
      <c r="P29" t="str">
        <f t="shared" si="1"/>
        <v>C-art.</v>
      </c>
      <c r="Q29" s="12">
        <f t="shared" si="1"/>
        <v>3.6498391958054648E-28</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1.110283786948612E-25</v>
      </c>
    </row>
    <row r="30" spans="2:27" hidden="1" x14ac:dyDescent="0.2">
      <c r="B30" s="1">
        <v>25</v>
      </c>
      <c r="C30" t="s">
        <v>23</v>
      </c>
      <c r="D30" s="15">
        <f t="shared" si="0"/>
        <v>2.9734023315161956E-26</v>
      </c>
      <c r="O30">
        <f t="shared" si="1"/>
        <v>25</v>
      </c>
      <c r="P30" t="str">
        <f t="shared" si="1"/>
        <v>C-art.</v>
      </c>
      <c r="Q30" s="12">
        <f t="shared" si="1"/>
        <v>2.9734023315161956E-26</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8.9633442006811986E-24</v>
      </c>
    </row>
    <row r="31" spans="2:27" hidden="1" x14ac:dyDescent="0.2">
      <c r="B31" s="1">
        <v>24</v>
      </c>
      <c r="C31" t="s">
        <v>23</v>
      </c>
      <c r="D31" s="15">
        <f t="shared" si="0"/>
        <v>1.9409709664064103E-24</v>
      </c>
      <c r="O31">
        <f t="shared" si="1"/>
        <v>24</v>
      </c>
      <c r="P31" t="str">
        <f t="shared" si="1"/>
        <v>C-art.</v>
      </c>
      <c r="Q31" s="12">
        <f t="shared" si="1"/>
        <v>1.9409709664064103E-24</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5.7974628879077104E-22</v>
      </c>
    </row>
    <row r="32" spans="2:27" hidden="1" x14ac:dyDescent="0.2">
      <c r="B32" s="1">
        <v>23</v>
      </c>
      <c r="C32" t="s">
        <v>23</v>
      </c>
      <c r="D32" s="15">
        <f t="shared" si="0"/>
        <v>1.0425786905268578E-22</v>
      </c>
      <c r="O32">
        <f t="shared" si="1"/>
        <v>23</v>
      </c>
      <c r="P32" t="str">
        <f t="shared" si="1"/>
        <v>C-art.</v>
      </c>
      <c r="Q32" s="12">
        <f t="shared" si="1"/>
        <v>1.0425786905268578E-22</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3.0851293557610425E-20</v>
      </c>
    </row>
    <row r="33" spans="2:27" hidden="1" x14ac:dyDescent="0.2">
      <c r="B33" s="1">
        <v>22</v>
      </c>
      <c r="C33" t="s">
        <v>23</v>
      </c>
      <c r="D33" s="15">
        <f t="shared" si="0"/>
        <v>4.6959481852480941E-21</v>
      </c>
      <c r="O33">
        <f t="shared" si="1"/>
        <v>22</v>
      </c>
      <c r="P33" t="str">
        <f t="shared" si="1"/>
        <v>C-art.</v>
      </c>
      <c r="Q33" s="12">
        <f t="shared" si="1"/>
        <v>4.6959481852480941E-21</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1.376488582359535E-18</v>
      </c>
    </row>
    <row r="34" spans="2:27" hidden="1" x14ac:dyDescent="0.2">
      <c r="B34" s="1">
        <v>21</v>
      </c>
      <c r="C34" t="s">
        <v>23</v>
      </c>
      <c r="D34" s="15">
        <f t="shared" si="0"/>
        <v>1.7983742309431728E-19</v>
      </c>
      <c r="O34">
        <f t="shared" si="1"/>
        <v>21</v>
      </c>
      <c r="P34" t="str">
        <f t="shared" si="1"/>
        <v>C-art.</v>
      </c>
      <c r="Q34" s="12">
        <f t="shared" si="1"/>
        <v>1.7983742309431728E-19</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5.2209419741343493E-17</v>
      </c>
    </row>
    <row r="35" spans="2:27" hidden="1" x14ac:dyDescent="0.2">
      <c r="B35" s="1">
        <v>20</v>
      </c>
      <c r="C35" t="s">
        <v>23</v>
      </c>
      <c r="D35" s="15">
        <f t="shared" si="0"/>
        <v>5.9166512198029914E-18</v>
      </c>
      <c r="O35">
        <f t="shared" si="1"/>
        <v>20</v>
      </c>
      <c r="P35" t="str">
        <f t="shared" si="1"/>
        <v>C-art.</v>
      </c>
      <c r="Q35" s="12">
        <f t="shared" si="1"/>
        <v>5.9166512198029914E-18</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1.7009583370104294E-15</v>
      </c>
    </row>
    <row r="36" spans="2:27" hidden="1" x14ac:dyDescent="0.2">
      <c r="B36" s="1">
        <v>19</v>
      </c>
      <c r="C36" t="s">
        <v>23</v>
      </c>
      <c r="D36" s="15">
        <f t="shared" si="0"/>
        <v>1.6853491353378223E-16</v>
      </c>
      <c r="O36">
        <f t="shared" si="1"/>
        <v>19</v>
      </c>
      <c r="P36" t="str">
        <f t="shared" si="1"/>
        <v>C-art.</v>
      </c>
      <c r="Q36" s="12">
        <f t="shared" si="1"/>
        <v>1.6853491353378223E-16</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4.7971103648601632E-14</v>
      </c>
    </row>
    <row r="37" spans="2:27" hidden="1" x14ac:dyDescent="0.2">
      <c r="B37" s="1">
        <v>18</v>
      </c>
      <c r="C37" t="s">
        <v>23</v>
      </c>
      <c r="D37" s="15">
        <f t="shared" si="0"/>
        <v>4.1806021607129462E-15</v>
      </c>
      <c r="O37">
        <f t="shared" si="1"/>
        <v>18</v>
      </c>
      <c r="P37" t="str">
        <f t="shared" si="1"/>
        <v>C-art.</v>
      </c>
      <c r="Q37" s="12">
        <f t="shared" si="1"/>
        <v>4.1806021607129462E-15</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1.1779220641686263E-12</v>
      </c>
    </row>
    <row r="38" spans="2:27" hidden="1" x14ac:dyDescent="0.2">
      <c r="B38" s="1">
        <v>17</v>
      </c>
      <c r="C38" t="s">
        <v>23</v>
      </c>
      <c r="D38" s="15">
        <f t="shared" si="0"/>
        <v>9.0686908409312488E-14</v>
      </c>
      <c r="O38">
        <f t="shared" si="1"/>
        <v>17</v>
      </c>
      <c r="P38" t="str">
        <f t="shared" si="1"/>
        <v>C-art.</v>
      </c>
      <c r="Q38" s="12">
        <f t="shared" si="1"/>
        <v>9.0686908409312488E-14</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2.5288145173168351E-11</v>
      </c>
    </row>
    <row r="39" spans="2:27" hidden="1" x14ac:dyDescent="0.2">
      <c r="B39" s="1">
        <v>16</v>
      </c>
      <c r="C39" t="s">
        <v>23</v>
      </c>
      <c r="D39" s="15">
        <f t="shared" si="0"/>
        <v>1.7252104718819261E-12</v>
      </c>
      <c r="O39">
        <f t="shared" si="1"/>
        <v>16</v>
      </c>
      <c r="P39" t="str">
        <f t="shared" si="1"/>
        <v>C-art.</v>
      </c>
      <c r="Q39" s="12">
        <f t="shared" si="1"/>
        <v>1.7252104718819261E-12</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4.7599774714849545E-10</v>
      </c>
    </row>
    <row r="40" spans="2:27" hidden="1" x14ac:dyDescent="0.2">
      <c r="B40" s="1">
        <v>15</v>
      </c>
      <c r="C40" t="s">
        <v>23</v>
      </c>
      <c r="D40" s="15">
        <f t="shared" si="0"/>
        <v>2.8830183885671227E-11</v>
      </c>
      <c r="O40">
        <f t="shared" si="1"/>
        <v>15</v>
      </c>
      <c r="P40" t="str">
        <f t="shared" si="1"/>
        <v>C-art.</v>
      </c>
      <c r="Q40" s="12">
        <f t="shared" si="1"/>
        <v>2.8830183885671227E-11</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7.8683337860773925E-9</v>
      </c>
    </row>
    <row r="41" spans="2:27" hidden="1" x14ac:dyDescent="0.2">
      <c r="B41" s="1">
        <v>14</v>
      </c>
      <c r="C41" t="s">
        <v>23</v>
      </c>
      <c r="D41" s="15">
        <f t="shared" si="0"/>
        <v>4.2344332582079526E-10</v>
      </c>
      <c r="O41">
        <f t="shared" si="1"/>
        <v>14</v>
      </c>
      <c r="P41" t="str">
        <f t="shared" si="1"/>
        <v>C-art.</v>
      </c>
      <c r="Q41" s="12">
        <f t="shared" si="1"/>
        <v>4.2344332582079526E-10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1.1427944936361734E-7</v>
      </c>
    </row>
    <row r="42" spans="2:27" hidden="1" x14ac:dyDescent="0.2">
      <c r="B42" s="1">
        <v>13</v>
      </c>
      <c r="C42" t="s">
        <v>23</v>
      </c>
      <c r="D42" s="15">
        <f t="shared" si="0"/>
        <v>5.4632491841192778E-9</v>
      </c>
      <c r="O42">
        <f t="shared" si="1"/>
        <v>13</v>
      </c>
      <c r="P42" t="str">
        <f t="shared" si="1"/>
        <v>C-art.</v>
      </c>
      <c r="Q42" s="12">
        <f t="shared" si="1"/>
        <v>5.4632491841192778E-9</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1.4574856173393411E-6</v>
      </c>
    </row>
    <row r="43" spans="2:27" hidden="1" x14ac:dyDescent="0.2">
      <c r="B43" s="1">
        <v>12</v>
      </c>
      <c r="C43" t="s">
        <v>23</v>
      </c>
      <c r="D43" s="15">
        <f t="shared" si="0"/>
        <v>6.1815652805497771E-8</v>
      </c>
      <c r="O43">
        <f t="shared" si="1"/>
        <v>12</v>
      </c>
      <c r="P43" t="str">
        <f t="shared" si="1"/>
        <v>C-art.</v>
      </c>
      <c r="Q43" s="12">
        <f t="shared" si="1"/>
        <v>6.1815652805497771E-8</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1.6294701180533527E-5</v>
      </c>
    </row>
    <row r="44" spans="2:27" hidden="1" x14ac:dyDescent="0.2">
      <c r="B44" s="1">
        <v>11</v>
      </c>
      <c r="C44" t="s">
        <v>23</v>
      </c>
      <c r="D44" s="15">
        <f t="shared" si="0"/>
        <v>6.1164961723334613E-7</v>
      </c>
      <c r="O44">
        <f t="shared" si="1"/>
        <v>11</v>
      </c>
      <c r="P44" t="str">
        <f t="shared" si="1"/>
        <v>C-art.</v>
      </c>
      <c r="Q44" s="12">
        <f t="shared" si="1"/>
        <v>6.1164961723334613E-7</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1.5922870602229954E-4</v>
      </c>
    </row>
    <row r="45" spans="2:27" hidden="1" x14ac:dyDescent="0.2">
      <c r="B45" s="1">
        <v>10</v>
      </c>
      <c r="C45" t="s">
        <v>23</v>
      </c>
      <c r="D45" s="15">
        <f t="shared" si="0"/>
        <v>5.2703808684940032E-6</v>
      </c>
      <c r="G45" s="16"/>
      <c r="O45">
        <f t="shared" ref="O45:Q54" si="10">B45</f>
        <v>10</v>
      </c>
      <c r="P45" t="str">
        <f t="shared" si="10"/>
        <v>C-art.</v>
      </c>
      <c r="Q45" s="12">
        <f t="shared" si="10"/>
        <v>5.2703808684940032E-6</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1.3541141652868294E-3</v>
      </c>
    </row>
    <row r="46" spans="2:27" hidden="1" x14ac:dyDescent="0.2">
      <c r="B46" s="1">
        <v>9</v>
      </c>
      <c r="C46" t="s">
        <v>23</v>
      </c>
      <c r="D46" s="15">
        <f t="shared" si="0"/>
        <v>3.9318714415748902E-5</v>
      </c>
      <c r="O46">
        <f t="shared" si="10"/>
        <v>9</v>
      </c>
      <c r="P46" t="str">
        <f t="shared" si="10"/>
        <v>C-art.</v>
      </c>
      <c r="Q46" s="12">
        <f t="shared" si="10"/>
        <v>3.9318714415748902E-5</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9.9622613089471301E-3</v>
      </c>
    </row>
    <row r="47" spans="2:27" hidden="1" x14ac:dyDescent="0.2">
      <c r="B47" s="1">
        <v>8</v>
      </c>
      <c r="C47" t="s">
        <v>23</v>
      </c>
      <c r="D47" s="15">
        <f t="shared" si="0"/>
        <v>2.5199721511911827E-4</v>
      </c>
      <c r="O47">
        <f t="shared" si="10"/>
        <v>8</v>
      </c>
      <c r="P47" t="str">
        <f t="shared" si="10"/>
        <v>C-art.</v>
      </c>
      <c r="Q47" s="12">
        <f t="shared" si="10"/>
        <v>2.5199721511911827E-4</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6.2899064887543293E-2</v>
      </c>
    </row>
    <row r="48" spans="2:27" hidden="1" x14ac:dyDescent="0.2">
      <c r="B48" s="1">
        <v>7</v>
      </c>
      <c r="C48" t="s">
        <v>23</v>
      </c>
      <c r="D48" s="15">
        <f t="shared" si="0"/>
        <v>1.3732022157215715E-3</v>
      </c>
      <c r="O48">
        <f t="shared" si="10"/>
        <v>7</v>
      </c>
      <c r="P48" t="str">
        <f t="shared" si="10"/>
        <v>C-art.</v>
      </c>
      <c r="Q48" s="12">
        <f t="shared" si="10"/>
        <v>1.3732022157215715E-3</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0.33717607204827466</v>
      </c>
    </row>
    <row r="49" spans="2:28" hidden="1" x14ac:dyDescent="0.2">
      <c r="B49" s="1">
        <v>6</v>
      </c>
      <c r="C49" t="s">
        <v>23</v>
      </c>
      <c r="D49" s="15">
        <f t="shared" si="0"/>
        <v>6.2747712357277292E-3</v>
      </c>
      <c r="O49">
        <f t="shared" si="10"/>
        <v>6</v>
      </c>
      <c r="P49" t="str">
        <f t="shared" si="10"/>
        <v>C-art.</v>
      </c>
      <c r="Q49" s="12">
        <f t="shared" si="10"/>
        <v>6.2747712357277292E-3</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1.5125963540845262</v>
      </c>
    </row>
    <row r="50" spans="2:28" hidden="1" x14ac:dyDescent="0.2">
      <c r="B50" s="1">
        <v>5</v>
      </c>
      <c r="C50" t="s">
        <v>23</v>
      </c>
      <c r="D50" s="15">
        <f t="shared" si="0"/>
        <v>2.3593139846336306E-2</v>
      </c>
      <c r="O50">
        <f t="shared" si="10"/>
        <v>5</v>
      </c>
      <c r="P50" t="str">
        <f t="shared" si="10"/>
        <v>C-art.</v>
      </c>
      <c r="Q50" s="12">
        <f t="shared" si="10"/>
        <v>2.3593139846336306E-2</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5.5668799905425388</v>
      </c>
    </row>
    <row r="51" spans="2:28" hidden="1" x14ac:dyDescent="0.2">
      <c r="B51" s="1">
        <v>4</v>
      </c>
      <c r="C51" t="s">
        <v>23</v>
      </c>
      <c r="D51" s="15">
        <f t="shared" si="0"/>
        <v>7.1081895690884994E-2</v>
      </c>
      <c r="O51">
        <f t="shared" si="10"/>
        <v>4</v>
      </c>
      <c r="P51" t="str">
        <f t="shared" si="10"/>
        <v>C-art.</v>
      </c>
      <c r="Q51" s="12">
        <f t="shared" si="10"/>
        <v>7.1081895690884994E-2</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16.337747233175772</v>
      </c>
    </row>
    <row r="52" spans="2:28" hidden="1" x14ac:dyDescent="0.2">
      <c r="B52" s="1">
        <v>3</v>
      </c>
      <c r="C52" t="s">
        <v>23</v>
      </c>
      <c r="D52" s="15">
        <f t="shared" si="0"/>
        <v>0.16498020234427627</v>
      </c>
      <c r="O52">
        <f t="shared" si="10"/>
        <v>3</v>
      </c>
      <c r="P52" t="str">
        <f t="shared" si="10"/>
        <v>C-art.</v>
      </c>
      <c r="Q52" s="12">
        <f t="shared" si="10"/>
        <v>0.16498020234427627</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35.384953798800375</v>
      </c>
    </row>
    <row r="53" spans="2:28" hidden="1" x14ac:dyDescent="0.2">
      <c r="B53" s="1">
        <v>2</v>
      </c>
      <c r="C53" t="s">
        <v>23</v>
      </c>
      <c r="D53" s="15">
        <f t="shared" si="0"/>
        <v>0.2769310539350352</v>
      </c>
      <c r="O53">
        <f t="shared" si="10"/>
        <v>2</v>
      </c>
      <c r="P53" t="str">
        <f t="shared" si="10"/>
        <v>C-art.</v>
      </c>
      <c r="Q53" s="12">
        <f t="shared" si="10"/>
        <v>0.2769310539350352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56.246543261231871</v>
      </c>
    </row>
    <row r="54" spans="2:28" hidden="1" x14ac:dyDescent="0.2">
      <c r="B54" s="1">
        <v>1</v>
      </c>
      <c r="C54" t="s">
        <v>23</v>
      </c>
      <c r="D54" s="15">
        <f t="shared" si="0"/>
        <v>0.29921286287233689</v>
      </c>
      <c r="O54">
        <f t="shared" si="10"/>
        <v>1</v>
      </c>
      <c r="P54" t="str">
        <f t="shared" si="10"/>
        <v>C-art.</v>
      </c>
      <c r="Q54" s="12">
        <f t="shared" si="10"/>
        <v>0.29921286287233689</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52.499888919580222</v>
      </c>
    </row>
    <row r="55" spans="2:28" hidden="1" x14ac:dyDescent="0.2">
      <c r="D55" s="15"/>
      <c r="K55" s="4"/>
      <c r="M55" s="15">
        <f>SUM(D25:D54)</f>
        <v>0.84374439383333533</v>
      </c>
      <c r="N55" s="19"/>
      <c r="AA55" s="25"/>
      <c r="AB55" s="7"/>
    </row>
    <row r="56" spans="2:28" hidden="1" x14ac:dyDescent="0.2">
      <c r="B56" s="6">
        <v>0</v>
      </c>
      <c r="C56" s="20" t="s">
        <v>23</v>
      </c>
      <c r="D56" s="15">
        <f>BINOMDIST(B56,$B$22,$G$14,0)</f>
        <v>0.15625560616666481</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1.9175105923288482E-25</v>
      </c>
      <c r="G59" s="15">
        <f t="shared" ref="G59:G88" si="13">IF(B59&lt;=$B$22,BINOMDIST($B$22-B59,$B$22-B59,$G$12,0),0)</f>
        <v>1</v>
      </c>
      <c r="I59" s="23">
        <f t="shared" ref="I59:I88" si="14">(1-$G$13)^($B$22-B59)</f>
        <v>1</v>
      </c>
      <c r="K59" s="15">
        <f>G59*D59/I59</f>
        <v>1.9175105923288482E-25</v>
      </c>
      <c r="O59">
        <f t="shared" ref="O59:P78" si="15">B59</f>
        <v>30</v>
      </c>
      <c r="P59" t="str">
        <f t="shared" si="15"/>
        <v>B-art.</v>
      </c>
      <c r="Q59" s="12">
        <f>K59</f>
        <v>1.9175105923288482E-25</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3.4795394629120866E-23</v>
      </c>
    </row>
    <row r="60" spans="2:28" hidden="1" x14ac:dyDescent="0.2">
      <c r="B60" s="1">
        <v>29</v>
      </c>
      <c r="C60" t="s">
        <v>25</v>
      </c>
      <c r="D60" s="15">
        <f t="shared" si="12"/>
        <v>3.2597680069590437E-23</v>
      </c>
      <c r="G60" s="15">
        <f t="shared" si="13"/>
        <v>0.79</v>
      </c>
      <c r="I60" s="23">
        <f t="shared" si="14"/>
        <v>0.85</v>
      </c>
      <c r="K60" s="15">
        <f t="shared" ref="K60:K78" si="21">G60*D60/I60</f>
        <v>3.0296667358795823E-23</v>
      </c>
      <c r="O60">
        <f t="shared" si="15"/>
        <v>29</v>
      </c>
      <c r="P60" t="str">
        <f t="shared" si="15"/>
        <v>B-art.</v>
      </c>
      <c r="Q60" s="12">
        <f t="shared" ref="Q60:Q78" si="22">K60</f>
        <v>3.0296667358795823E-23</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5.4171249148656493E-21</v>
      </c>
    </row>
    <row r="61" spans="2:28" hidden="1" x14ac:dyDescent="0.2">
      <c r="B61" s="1">
        <v>28</v>
      </c>
      <c r="C61" t="s">
        <v>25</v>
      </c>
      <c r="D61" s="15">
        <f t="shared" si="12"/>
        <v>2.6784427123846724E-21</v>
      </c>
      <c r="G61" s="15">
        <f t="shared" si="13"/>
        <v>0.6241000000000001</v>
      </c>
      <c r="I61" s="23">
        <f t="shared" si="14"/>
        <v>0.72249999999999992</v>
      </c>
      <c r="K61" s="15">
        <f t="shared" si="21"/>
        <v>2.313655497300034E-21</v>
      </c>
      <c r="O61">
        <f t="shared" si="15"/>
        <v>28</v>
      </c>
      <c r="P61" t="str">
        <f t="shared" si="15"/>
        <v>B-art.</v>
      </c>
      <c r="Q61" s="12">
        <f t="shared" si="22"/>
        <v>2.313655497300034E-21</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4.0752727929442794E-19</v>
      </c>
    </row>
    <row r="62" spans="2:28" hidden="1" x14ac:dyDescent="0.2">
      <c r="B62" s="1">
        <v>27</v>
      </c>
      <c r="C62" t="s">
        <v>25</v>
      </c>
      <c r="D62" s="15">
        <f t="shared" si="12"/>
        <v>1.4165985901056724E-19</v>
      </c>
      <c r="G62" s="15">
        <f t="shared" si="13"/>
        <v>0.49303900000000006</v>
      </c>
      <c r="I62" s="23">
        <f t="shared" si="14"/>
        <v>0.61412499999999992</v>
      </c>
      <c r="K62" s="15">
        <f t="shared" si="21"/>
        <v>1.1372902133394842E-19</v>
      </c>
      <c r="O62">
        <f t="shared" si="15"/>
        <v>27</v>
      </c>
      <c r="P62" t="str">
        <f t="shared" si="15"/>
        <v>B-art.</v>
      </c>
      <c r="Q62" s="12">
        <f t="shared" si="22"/>
        <v>1.1372902133394842E-19</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1.9728898270860986E-17</v>
      </c>
    </row>
    <row r="63" spans="2:28" hidden="1" x14ac:dyDescent="0.2">
      <c r="B63" s="1">
        <v>26</v>
      </c>
      <c r="C63" t="s">
        <v>25</v>
      </c>
      <c r="D63" s="15">
        <f t="shared" si="12"/>
        <v>5.4184896071541875E-18</v>
      </c>
      <c r="G63" s="15">
        <f t="shared" si="13"/>
        <v>0.38950081000000009</v>
      </c>
      <c r="I63" s="23">
        <f t="shared" si="14"/>
        <v>0.52200624999999989</v>
      </c>
      <c r="K63" s="15">
        <f t="shared" si="21"/>
        <v>4.0430667084218605E-18</v>
      </c>
      <c r="O63">
        <f t="shared" si="15"/>
        <v>26</v>
      </c>
      <c r="P63" t="str">
        <f t="shared" si="15"/>
        <v>B-art.</v>
      </c>
      <c r="Q63" s="12">
        <f t="shared" si="22"/>
        <v>4.0430667084218605E-18</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6.9055878866268221E-16</v>
      </c>
    </row>
    <row r="64" spans="2:28" hidden="1" x14ac:dyDescent="0.2">
      <c r="B64" s="1">
        <v>25</v>
      </c>
      <c r="C64" t="s">
        <v>25</v>
      </c>
      <c r="D64" s="15">
        <f t="shared" si="12"/>
        <v>1.5966482709081036E-16</v>
      </c>
      <c r="G64" s="15">
        <f t="shared" si="13"/>
        <v>0.30770563990000011</v>
      </c>
      <c r="I64" s="23">
        <f t="shared" si="14"/>
        <v>0.44370531249999989</v>
      </c>
      <c r="K64" s="15">
        <f t="shared" si="21"/>
        <v>1.1072612025464691E-16</v>
      </c>
      <c r="O64">
        <f t="shared" si="15"/>
        <v>25</v>
      </c>
      <c r="P64" t="str">
        <f t="shared" si="15"/>
        <v>B-art.</v>
      </c>
      <c r="Q64" s="12">
        <f t="shared" si="22"/>
        <v>1.1072612025464691E-16</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1.8615616032965867E-14</v>
      </c>
    </row>
    <row r="65" spans="2:27" hidden="1" x14ac:dyDescent="0.2">
      <c r="B65" s="1">
        <v>24</v>
      </c>
      <c r="C65" t="s">
        <v>25</v>
      </c>
      <c r="D65" s="15">
        <f t="shared" si="12"/>
        <v>3.7698639729774436E-15</v>
      </c>
      <c r="G65" s="15">
        <f t="shared" si="13"/>
        <v>0.24308745552100008</v>
      </c>
      <c r="I65" s="23">
        <f t="shared" si="14"/>
        <v>0.37714951562499988</v>
      </c>
      <c r="K65" s="15">
        <f t="shared" si="21"/>
        <v>2.4298231944769591E-15</v>
      </c>
      <c r="O65">
        <f t="shared" si="15"/>
        <v>24</v>
      </c>
      <c r="P65" t="str">
        <f t="shared" si="15"/>
        <v>B-art.</v>
      </c>
      <c r="Q65" s="12">
        <f t="shared" si="22"/>
        <v>2.4298231944769591E-15</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4.0198800543571253E-13</v>
      </c>
    </row>
    <row r="66" spans="2:27" hidden="1" x14ac:dyDescent="0.2">
      <c r="B66" s="1">
        <v>23</v>
      </c>
      <c r="C66" t="s">
        <v>25</v>
      </c>
      <c r="D66" s="15">
        <f t="shared" si="12"/>
        <v>7.3243071474991296E-14</v>
      </c>
      <c r="G66" s="15">
        <f t="shared" si="13"/>
        <v>0.19203908986159007</v>
      </c>
      <c r="I66" s="23">
        <f t="shared" si="14"/>
        <v>0.32057708828124987</v>
      </c>
      <c r="K66" s="15">
        <f t="shared" si="21"/>
        <v>4.3875664540270244E-14</v>
      </c>
      <c r="O66">
        <f t="shared" si="15"/>
        <v>23</v>
      </c>
      <c r="P66" t="str">
        <f t="shared" si="15"/>
        <v>B-art.</v>
      </c>
      <c r="Q66" s="12">
        <f t="shared" si="22"/>
        <v>4.3875664540270244E-14</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7.1406912778214152E-12</v>
      </c>
    </row>
    <row r="67" spans="2:27" hidden="1" x14ac:dyDescent="0.2">
      <c r="B67" s="1">
        <v>22</v>
      </c>
      <c r="C67" t="s">
        <v>25</v>
      </c>
      <c r="D67" s="15">
        <f t="shared" si="12"/>
        <v>1.193251706113391E-12</v>
      </c>
      <c r="G67" s="15">
        <f t="shared" si="13"/>
        <v>0.15171088099065616</v>
      </c>
      <c r="I67" s="23">
        <f t="shared" si="14"/>
        <v>0.2724905250390624</v>
      </c>
      <c r="K67" s="15">
        <f>G67*D67/I67</f>
        <v>6.643506872472537E-13</v>
      </c>
      <c r="O67">
        <f t="shared" si="15"/>
        <v>22</v>
      </c>
      <c r="P67" t="str">
        <f t="shared" si="15"/>
        <v>B-art.</v>
      </c>
      <c r="Q67" s="12">
        <f t="shared" si="22"/>
        <v>6.643506872472537E-13</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1.0632903864579807E-10</v>
      </c>
    </row>
    <row r="68" spans="2:27" hidden="1" x14ac:dyDescent="0.2">
      <c r="B68" s="1">
        <v>21</v>
      </c>
      <c r="C68" t="s">
        <v>25</v>
      </c>
      <c r="D68" s="15">
        <f t="shared" si="12"/>
        <v>1.6528745855052085E-11</v>
      </c>
      <c r="G68" s="15">
        <f t="shared" si="13"/>
        <v>0.11985159598261838</v>
      </c>
      <c r="I68" s="23">
        <f t="shared" si="14"/>
        <v>0.23161694628320303</v>
      </c>
      <c r="K68" s="15">
        <f t="shared" si="21"/>
        <v>8.5528999587831257E-12</v>
      </c>
      <c r="O68">
        <f t="shared" si="15"/>
        <v>21</v>
      </c>
      <c r="P68" t="str">
        <f t="shared" si="15"/>
        <v>B-art.</v>
      </c>
      <c r="Q68" s="12">
        <f t="shared" si="22"/>
        <v>8.5528999587831257E-12</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1.3457288302421348E-9</v>
      </c>
    </row>
    <row r="69" spans="2:27" hidden="1" x14ac:dyDescent="0.2">
      <c r="B69" s="1">
        <v>20</v>
      </c>
      <c r="C69" t="s">
        <v>25</v>
      </c>
      <c r="D69" s="15">
        <f t="shared" si="12"/>
        <v>1.9669207567512004E-10</v>
      </c>
      <c r="G69" s="15">
        <f t="shared" si="13"/>
        <v>9.4682760826268531E-2</v>
      </c>
      <c r="I69" s="23">
        <f t="shared" si="14"/>
        <v>0.19687440434072256</v>
      </c>
      <c r="K69" s="15">
        <f t="shared" si="21"/>
        <v>9.459507354414149E-11</v>
      </c>
      <c r="O69">
        <f t="shared" si="15"/>
        <v>20</v>
      </c>
      <c r="P69" t="str">
        <f t="shared" si="15"/>
        <v>B-art.</v>
      </c>
      <c r="Q69" s="12">
        <f t="shared" si="22"/>
        <v>9.459507354414149E-11</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1.4626650633580086E-8</v>
      </c>
    </row>
    <row r="70" spans="2:27" hidden="1" x14ac:dyDescent="0.2">
      <c r="B70" s="1">
        <v>19</v>
      </c>
      <c r="C70" t="s">
        <v>25</v>
      </c>
      <c r="D70" s="15">
        <f t="shared" si="12"/>
        <v>2.0265244160466958E-9</v>
      </c>
      <c r="G70" s="15">
        <f t="shared" si="13"/>
        <v>7.4799381052752134E-2</v>
      </c>
      <c r="I70" s="23">
        <f t="shared" si="14"/>
        <v>0.16734324368961417</v>
      </c>
      <c r="K70" s="15">
        <f t="shared" si="21"/>
        <v>9.0581949211966002E-10</v>
      </c>
      <c r="O70">
        <f t="shared" si="15"/>
        <v>19</v>
      </c>
      <c r="P70" t="str">
        <f t="shared" si="15"/>
        <v>B-art.</v>
      </c>
      <c r="Q70" s="12">
        <f t="shared" si="22"/>
        <v>9.0581949211966002E-10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1.3758854593602365E-7</v>
      </c>
    </row>
    <row r="71" spans="2:27" hidden="1" x14ac:dyDescent="0.2">
      <c r="B71" s="1">
        <v>18</v>
      </c>
      <c r="C71" t="s">
        <v>25</v>
      </c>
      <c r="D71" s="15">
        <f t="shared" si="12"/>
        <v>1.8182427399530099E-8</v>
      </c>
      <c r="G71" s="15">
        <f t="shared" si="13"/>
        <v>5.909151103167419E-2</v>
      </c>
      <c r="I71" s="23">
        <f t="shared" si="14"/>
        <v>0.14224175713617204</v>
      </c>
      <c r="K71" s="15">
        <f t="shared" si="21"/>
        <v>7.5535280981756195E-9</v>
      </c>
      <c r="O71">
        <f t="shared" si="15"/>
        <v>18</v>
      </c>
      <c r="P71" t="str">
        <f t="shared" si="15"/>
        <v>B-art.</v>
      </c>
      <c r="Q71" s="12">
        <f t="shared" si="22"/>
        <v>7.5535280981756195E-9</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1.1266126913839981E-6</v>
      </c>
    </row>
    <row r="72" spans="2:27" hidden="1" x14ac:dyDescent="0.2">
      <c r="B72" s="1">
        <v>17</v>
      </c>
      <c r="C72" t="s">
        <v>25</v>
      </c>
      <c r="D72" s="15">
        <f t="shared" si="12"/>
        <v>1.4266212267323629E-7</v>
      </c>
      <c r="G72" s="15">
        <f t="shared" si="13"/>
        <v>4.668229371502261E-2</v>
      </c>
      <c r="I72" s="23">
        <f t="shared" si="14"/>
        <v>0.12090549356574623</v>
      </c>
      <c r="K72" s="15">
        <f t="shared" si="21"/>
        <v>5.5082651054388418E-8</v>
      </c>
      <c r="O72">
        <f t="shared" si="15"/>
        <v>17</v>
      </c>
      <c r="P72" t="str">
        <f t="shared" si="15"/>
        <v>B-art.</v>
      </c>
      <c r="Q72" s="12">
        <f t="shared" si="22"/>
        <v>5.5082651054388418E-8</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8.0636104907975365E-6</v>
      </c>
    </row>
    <row r="73" spans="2:27" hidden="1" x14ac:dyDescent="0.2">
      <c r="B73" s="1">
        <v>16</v>
      </c>
      <c r="C73" t="s">
        <v>25</v>
      </c>
      <c r="D73" s="15">
        <f t="shared" si="12"/>
        <v>9.8165127268012035E-7</v>
      </c>
      <c r="G73" s="15">
        <f t="shared" si="13"/>
        <v>3.6879012034867861E-2</v>
      </c>
      <c r="I73" s="23">
        <f t="shared" si="14"/>
        <v>0.10276966953088429</v>
      </c>
      <c r="K73" s="15">
        <f t="shared" si="21"/>
        <v>3.5226666840972964E-7</v>
      </c>
      <c r="O73">
        <f t="shared" si="15"/>
        <v>16</v>
      </c>
      <c r="P73" t="str">
        <f t="shared" si="15"/>
        <v>B-art.</v>
      </c>
      <c r="Q73" s="12">
        <f t="shared" si="22"/>
        <v>3.5226666840972964E-7</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5.0590052328757764E-5</v>
      </c>
    </row>
    <row r="74" spans="2:27" hidden="1" x14ac:dyDescent="0.2">
      <c r="B74" s="1">
        <v>15</v>
      </c>
      <c r="C74" t="s">
        <v>25</v>
      </c>
      <c r="D74" s="15">
        <f t="shared" si="12"/>
        <v>5.9335365815331705E-6</v>
      </c>
      <c r="G74" s="15">
        <f t="shared" si="13"/>
        <v>2.9134419507545611E-2</v>
      </c>
      <c r="I74" s="23">
        <f t="shared" si="14"/>
        <v>8.7354219101251629E-2</v>
      </c>
      <c r="K74" s="15">
        <f t="shared" si="21"/>
        <v>1.9789558616439923E-6</v>
      </c>
      <c r="O74">
        <f t="shared" si="15"/>
        <v>15</v>
      </c>
      <c r="P74" t="str">
        <f t="shared" si="15"/>
        <v>B-art.</v>
      </c>
      <c r="Q74" s="12">
        <f t="shared" si="22"/>
        <v>1.9789558616439923E-6</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2.7866172226774467E-4</v>
      </c>
    </row>
    <row r="75" spans="2:27" hidden="1" x14ac:dyDescent="0.2">
      <c r="B75" s="1">
        <v>14</v>
      </c>
      <c r="C75" t="s">
        <v>25</v>
      </c>
      <c r="D75" s="15">
        <f t="shared" si="12"/>
        <v>3.1521913089395074E-5</v>
      </c>
      <c r="G75" s="15">
        <f t="shared" si="13"/>
        <v>2.3016191410961034E-2</v>
      </c>
      <c r="I75" s="23">
        <f t="shared" si="14"/>
        <v>7.4251086236063898E-2</v>
      </c>
      <c r="K75" s="15">
        <f t="shared" si="21"/>
        <v>9.7710945668672443E-6</v>
      </c>
      <c r="O75">
        <f t="shared" si="15"/>
        <v>14</v>
      </c>
      <c r="P75" t="str">
        <f t="shared" si="15"/>
        <v>B-art.</v>
      </c>
      <c r="Q75" s="12">
        <f t="shared" si="22"/>
        <v>9.7710945668672443E-6</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1.3482677408406989E-3</v>
      </c>
    </row>
    <row r="76" spans="2:27" hidden="1" x14ac:dyDescent="0.2">
      <c r="B76" s="1">
        <v>13</v>
      </c>
      <c r="C76" t="s">
        <v>25</v>
      </c>
      <c r="D76" s="15">
        <f t="shared" si="12"/>
        <v>1.4710226108384392E-4</v>
      </c>
      <c r="G76" s="15">
        <f t="shared" si="13"/>
        <v>1.8182791214659218E-2</v>
      </c>
      <c r="I76" s="23">
        <f t="shared" si="14"/>
        <v>6.3113423300654309E-2</v>
      </c>
      <c r="K76" s="15">
        <f t="shared" si="21"/>
        <v>4.2379727807667414E-5</v>
      </c>
      <c r="O76">
        <f t="shared" si="15"/>
        <v>13</v>
      </c>
      <c r="P76" t="str">
        <f t="shared" si="15"/>
        <v>B-art.</v>
      </c>
      <c r="Q76" s="12">
        <f t="shared" si="22"/>
        <v>4.2379727807667414E-5</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5.7265909912452076E-3</v>
      </c>
    </row>
    <row r="77" spans="2:27" hidden="1" x14ac:dyDescent="0.2">
      <c r="B77" s="1">
        <v>12</v>
      </c>
      <c r="C77" t="s">
        <v>25</v>
      </c>
      <c r="D77" s="15">
        <f t="shared" si="12"/>
        <v>6.0202962406536039E-4</v>
      </c>
      <c r="G77" s="15">
        <f t="shared" si="13"/>
        <v>1.4364405059580788E-2</v>
      </c>
      <c r="I77" s="23">
        <f t="shared" si="14"/>
        <v>5.3646409805556163E-2</v>
      </c>
      <c r="K77" s="15">
        <f t="shared" si="21"/>
        <v>1.6119992762397923E-4</v>
      </c>
      <c r="O77">
        <f t="shared" si="15"/>
        <v>12</v>
      </c>
      <c r="P77" t="str">
        <f t="shared" si="15"/>
        <v>B-art.</v>
      </c>
      <c r="Q77" s="12">
        <f t="shared" si="22"/>
        <v>1.6119992762397923E-4</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2.1314846429997144E-2</v>
      </c>
    </row>
    <row r="78" spans="2:27" hidden="1" x14ac:dyDescent="0.2">
      <c r="B78" s="1">
        <v>11</v>
      </c>
      <c r="C78" t="s">
        <v>25</v>
      </c>
      <c r="D78" s="15">
        <f t="shared" si="12"/>
        <v>2.1546323387602335E-3</v>
      </c>
      <c r="G78" s="15">
        <f t="shared" si="13"/>
        <v>1.1347879997068818E-2</v>
      </c>
      <c r="I78" s="23">
        <f t="shared" si="14"/>
        <v>4.5599448334722736E-2</v>
      </c>
      <c r="K78" s="15">
        <f t="shared" si="21"/>
        <v>5.3620186451765607E-4</v>
      </c>
      <c r="O78">
        <f t="shared" si="15"/>
        <v>11</v>
      </c>
      <c r="P78" t="str">
        <f t="shared" si="15"/>
        <v>B-art.</v>
      </c>
      <c r="Q78" s="12">
        <f t="shared" si="22"/>
        <v>5.3620186451765607E-4</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6.9318389705294192E-2</v>
      </c>
    </row>
    <row r="79" spans="2:27" hidden="1" x14ac:dyDescent="0.2">
      <c r="B79" s="1">
        <v>10</v>
      </c>
      <c r="C79" t="s">
        <v>25</v>
      </c>
      <c r="D79" s="15">
        <f t="shared" si="12"/>
        <v>6.7152707891360696E-3</v>
      </c>
      <c r="G79" s="15">
        <f t="shared" si="13"/>
        <v>8.9648251976843698E-3</v>
      </c>
      <c r="I79" s="23">
        <f t="shared" si="14"/>
        <v>3.8759531084514326E-2</v>
      </c>
      <c r="K79" s="15">
        <f>G79*D79/I79</f>
        <v>1.5531980675528129E-3</v>
      </c>
      <c r="O79">
        <f t="shared" ref="O79:P88" si="26">B79</f>
        <v>10</v>
      </c>
      <c r="P79" t="str">
        <f t="shared" si="26"/>
        <v>B-art.</v>
      </c>
      <c r="Q79" s="12">
        <f>K79</f>
        <v>1.5531980675528129E-3</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0.19611243600219105</v>
      </c>
    </row>
    <row r="80" spans="2:27" hidden="1" x14ac:dyDescent="0.2">
      <c r="B80" s="1">
        <v>9</v>
      </c>
      <c r="C80" t="s">
        <v>25</v>
      </c>
      <c r="D80" s="15">
        <f t="shared" si="12"/>
        <v>1.8120571970684618E-2</v>
      </c>
      <c r="G80" s="15">
        <f t="shared" si="13"/>
        <v>7.0822119061706495E-3</v>
      </c>
      <c r="I80" s="23">
        <f t="shared" si="14"/>
        <v>3.2945601421837174E-2</v>
      </c>
      <c r="K80" s="15">
        <f t="shared" ref="K80:K90" si="27">G80*D80/I80</f>
        <v>3.8953221376721303E-3</v>
      </c>
      <c r="O80">
        <f t="shared" si="26"/>
        <v>9</v>
      </c>
      <c r="P80" t="str">
        <f t="shared" si="26"/>
        <v>B-art.</v>
      </c>
      <c r="Q80" s="12">
        <f t="shared" ref="Q80:Q88" si="28">K80</f>
        <v>3.8953221376721303E-3</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0.47977903705280095</v>
      </c>
    </row>
    <row r="81" spans="2:28" hidden="1" x14ac:dyDescent="0.2">
      <c r="B81" s="1">
        <v>8</v>
      </c>
      <c r="C81" t="s">
        <v>25</v>
      </c>
      <c r="D81" s="15">
        <f t="shared" si="12"/>
        <v>4.2006780477496189E-2</v>
      </c>
      <c r="G81" s="15">
        <f t="shared" si="13"/>
        <v>5.5949474058748158E-3</v>
      </c>
      <c r="I81" s="23">
        <f t="shared" si="14"/>
        <v>2.8003761208561594E-2</v>
      </c>
      <c r="K81" s="15">
        <f t="shared" si="27"/>
        <v>8.3926486057117819E-3</v>
      </c>
      <c r="O81">
        <f t="shared" si="26"/>
        <v>8</v>
      </c>
      <c r="P81" t="str">
        <f t="shared" si="26"/>
        <v>B-art.</v>
      </c>
      <c r="Q81" s="12">
        <f t="shared" si="28"/>
        <v>8.3926486057117819E-3</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1.0068007770714202</v>
      </c>
    </row>
    <row r="82" spans="2:28" hidden="1" x14ac:dyDescent="0.2">
      <c r="B82" s="1">
        <v>7</v>
      </c>
      <c r="C82" t="s">
        <v>25</v>
      </c>
      <c r="D82" s="15">
        <f t="shared" si="12"/>
        <v>8.2795973115064939E-2</v>
      </c>
      <c r="G82" s="15">
        <f t="shared" si="13"/>
        <v>4.4200084506411021E-3</v>
      </c>
      <c r="I82" s="23">
        <f t="shared" si="14"/>
        <v>2.3803197027277352E-2</v>
      </c>
      <c r="K82" s="15">
        <f t="shared" si="27"/>
        <v>1.5374359184956067E-2</v>
      </c>
      <c r="O82">
        <f t="shared" si="26"/>
        <v>7</v>
      </c>
      <c r="P82" t="str">
        <f t="shared" si="26"/>
        <v>B-art.</v>
      </c>
      <c r="Q82" s="12">
        <f t="shared" si="28"/>
        <v>1.5374359184956067E-2</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1.7927271527618023</v>
      </c>
    </row>
    <row r="83" spans="2:28" hidden="1" x14ac:dyDescent="0.2">
      <c r="B83" s="1">
        <v>6</v>
      </c>
      <c r="C83" t="s">
        <v>25</v>
      </c>
      <c r="D83" s="15">
        <f t="shared" si="12"/>
        <v>0.13684334445406568</v>
      </c>
      <c r="G83" s="15">
        <f t="shared" si="13"/>
        <v>3.4918066760064722E-3</v>
      </c>
      <c r="I83" s="23">
        <f t="shared" si="14"/>
        <v>2.0232717473185752E-2</v>
      </c>
      <c r="K83" s="15">
        <f t="shared" si="27"/>
        <v>2.3616723970224192E-2</v>
      </c>
      <c r="O83">
        <f t="shared" si="26"/>
        <v>6</v>
      </c>
      <c r="P83" t="str">
        <f t="shared" si="26"/>
        <v>B-art.</v>
      </c>
      <c r="Q83" s="12">
        <f t="shared" si="28"/>
        <v>2.3616723970224192E-2</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2.6694320485315406</v>
      </c>
    </row>
    <row r="84" spans="2:28" hidden="1" x14ac:dyDescent="0.2">
      <c r="B84" s="1">
        <v>5</v>
      </c>
      <c r="C84" t="s">
        <v>25</v>
      </c>
      <c r="D84" s="15">
        <f t="shared" si="12"/>
        <v>0.18610694845752937</v>
      </c>
      <c r="G84" s="15">
        <f t="shared" si="13"/>
        <v>2.7585272740451119E-3</v>
      </c>
      <c r="I84" s="23">
        <f t="shared" si="14"/>
        <v>1.7197809852207889E-2</v>
      </c>
      <c r="K84" s="15">
        <f t="shared" si="27"/>
        <v>2.9851539098363369E-2</v>
      </c>
      <c r="O84">
        <f t="shared" si="26"/>
        <v>5</v>
      </c>
      <c r="P84" t="str">
        <f t="shared" si="26"/>
        <v>B-art.</v>
      </c>
      <c r="Q84" s="12">
        <f t="shared" si="28"/>
        <v>2.9851539098363369E-2</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3.2577979669347221</v>
      </c>
    </row>
    <row r="85" spans="2:28" hidden="1" x14ac:dyDescent="0.2">
      <c r="B85" s="1">
        <v>4</v>
      </c>
      <c r="C85" t="s">
        <v>25</v>
      </c>
      <c r="D85" s="15">
        <f t="shared" si="12"/>
        <v>0.20280885408833324</v>
      </c>
      <c r="G85" s="15">
        <f t="shared" si="13"/>
        <v>2.1792365464956393E-3</v>
      </c>
      <c r="I85" s="23">
        <f t="shared" si="14"/>
        <v>1.4618138374376704E-2</v>
      </c>
      <c r="K85" s="15">
        <f t="shared" si="27"/>
        <v>3.0234251138085991E-2</v>
      </c>
      <c r="O85">
        <f t="shared" si="26"/>
        <v>4</v>
      </c>
      <c r="P85" t="str">
        <f t="shared" si="26"/>
        <v>B-art.</v>
      </c>
      <c r="Q85" s="12">
        <f t="shared" si="28"/>
        <v>3.0234251138085991E-2</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3.1660098421758129</v>
      </c>
    </row>
    <row r="86" spans="2:28" hidden="1" x14ac:dyDescent="0.2">
      <c r="B86" s="1">
        <v>3</v>
      </c>
      <c r="C86" t="s">
        <v>25</v>
      </c>
      <c r="D86" s="15">
        <f t="shared" si="12"/>
        <v>0.17025928491366241</v>
      </c>
      <c r="G86" s="15">
        <f t="shared" si="13"/>
        <v>1.7215968717315545E-3</v>
      </c>
      <c r="I86" s="23">
        <f t="shared" si="14"/>
        <v>1.2425417618220198E-2</v>
      </c>
      <c r="K86" s="15">
        <f t="shared" si="27"/>
        <v>2.3590181134901647E-2</v>
      </c>
      <c r="O86">
        <f t="shared" si="26"/>
        <v>3</v>
      </c>
      <c r="P86" t="str">
        <f t="shared" si="26"/>
        <v>B-art.</v>
      </c>
      <c r="Q86" s="12">
        <f t="shared" si="28"/>
        <v>2.3590181134901647E-2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2.1677017444861124</v>
      </c>
    </row>
    <row r="87" spans="2:28" hidden="1" x14ac:dyDescent="0.2">
      <c r="B87" s="1">
        <v>2</v>
      </c>
      <c r="C87" t="s">
        <v>25</v>
      </c>
      <c r="D87" s="15">
        <f t="shared" si="12"/>
        <v>0.10337170869758079</v>
      </c>
      <c r="G87" s="15">
        <f t="shared" si="13"/>
        <v>1.3600615286679287E-3</v>
      </c>
      <c r="I87" s="23">
        <f t="shared" si="14"/>
        <v>1.0561604975487167E-2</v>
      </c>
      <c r="K87" s="15">
        <f t="shared" si="27"/>
        <v>1.3311602211837371E-2</v>
      </c>
      <c r="O87">
        <f t="shared" si="26"/>
        <v>2</v>
      </c>
      <c r="P87" t="str">
        <f t="shared" si="26"/>
        <v>B-art.</v>
      </c>
      <c r="Q87" s="12">
        <f t="shared" si="28"/>
        <v>1.3311602211837371E-2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1.1281139154458444</v>
      </c>
    </row>
    <row r="88" spans="2:28" hidden="1" x14ac:dyDescent="0.2">
      <c r="B88" s="1">
        <v>1</v>
      </c>
      <c r="C88" t="s">
        <v>25</v>
      </c>
      <c r="D88" s="15">
        <f t="shared" si="12"/>
        <v>4.0398139031238491E-2</v>
      </c>
      <c r="G88" s="15">
        <f t="shared" si="13"/>
        <v>1.0744486076476631E-3</v>
      </c>
      <c r="I88" s="23">
        <f t="shared" si="14"/>
        <v>8.977364229164092E-3</v>
      </c>
      <c r="K88" s="15">
        <f t="shared" si="27"/>
        <v>4.8350187344144927E-3</v>
      </c>
      <c r="N88" s="19"/>
      <c r="O88">
        <f t="shared" si="26"/>
        <v>1</v>
      </c>
      <c r="P88" t="str">
        <f t="shared" si="26"/>
        <v>B-art.</v>
      </c>
      <c r="Q88" s="12">
        <f t="shared" si="28"/>
        <v>4.8350187344144927E-3</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0.35324646873632287</v>
      </c>
    </row>
    <row r="89" spans="2:28" hidden="1" x14ac:dyDescent="0.2">
      <c r="D89" s="15"/>
      <c r="G89" s="15"/>
      <c r="I89" s="4"/>
      <c r="K89" s="15"/>
      <c r="M89" s="15">
        <f>SUM(K59:K88)</f>
        <v>0.15540679176662348</v>
      </c>
      <c r="N89" s="19"/>
      <c r="AA89" s="25"/>
      <c r="AB89" s="7"/>
    </row>
    <row r="90" spans="2:28" hidden="1" x14ac:dyDescent="0.2">
      <c r="B90" s="6">
        <v>0</v>
      </c>
      <c r="C90" s="20" t="s">
        <v>25</v>
      </c>
      <c r="D90" s="15">
        <f>IF(B90&lt;=$B$22,BINOMDIST(B90,$B$22,$G$13,0),0)</f>
        <v>7.6307595947894919E-3</v>
      </c>
      <c r="G90" s="15">
        <f>IF(B90&lt;=$B$22,BINOMDIST($B$22-B90,$B$22-B90,$G$12,0),0)</f>
        <v>8.4881440004165424E-4</v>
      </c>
      <c r="I90" s="23">
        <f>(1-$G$13)^($B$22-B90)</f>
        <v>7.6307595947894781E-3</v>
      </c>
      <c r="K90" s="15">
        <f t="shared" si="27"/>
        <v>8.4881440004165576E-4</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30</v>
      </c>
      <c r="C93" t="s">
        <v>24</v>
      </c>
      <c r="D93" s="15">
        <f>BINOMDIST(B93,$B$22,$G$12,0)</f>
        <v>8.4881440004165424E-4</v>
      </c>
      <c r="G93" s="16"/>
      <c r="K93" s="16"/>
      <c r="M93" s="15">
        <f>D93</f>
        <v>8.4881440004165424E-4</v>
      </c>
      <c r="N93" s="19"/>
      <c r="O93">
        <f>B93</f>
        <v>30</v>
      </c>
      <c r="P93" t="str">
        <f>C93</f>
        <v>A-art.</v>
      </c>
      <c r="Q93" s="12">
        <f>D93</f>
        <v>8.4881440004165424E-4</v>
      </c>
      <c r="R93" s="16"/>
      <c r="S93" s="9">
        <v>0</v>
      </c>
      <c r="T93" s="9">
        <f>$D$12*$E$16</f>
        <v>28.2</v>
      </c>
      <c r="U93" s="17">
        <f>B93/(B93+1)</f>
        <v>0.967741935483871</v>
      </c>
      <c r="V93" s="37">
        <f>B93*($E$17*2)</f>
        <v>78</v>
      </c>
      <c r="W93" s="38">
        <f>ROUNDDOWN((U93*$D$12)*$E$19,0)</f>
        <v>1</v>
      </c>
      <c r="X93" s="37">
        <f>W93*$E$18</f>
        <v>7.5</v>
      </c>
      <c r="Y93" s="18">
        <f>S93+(T93*U93)+V93+X93</f>
        <v>112.79032258064515</v>
      </c>
      <c r="Z93" s="18"/>
      <c r="AA93" s="25">
        <f>Y93*Q93</f>
        <v>9.5738049991794957E-2</v>
      </c>
      <c r="AB93" s="7"/>
    </row>
    <row r="94" spans="2:28" ht="13.5" hidden="1" thickBot="1" x14ac:dyDescent="0.25">
      <c r="D94" s="15"/>
      <c r="AA94" s="25"/>
    </row>
    <row r="95" spans="2:28" ht="13.5" hidden="1" thickBot="1" x14ac:dyDescent="0.25">
      <c r="D95" s="15"/>
      <c r="M95" s="15">
        <f>SUM(M55:M93)</f>
        <v>1.0000000000000004</v>
      </c>
      <c r="N95" s="19"/>
      <c r="Q95" s="12">
        <f>SUM(Q25:Q93)</f>
        <v>1.0000000000000004</v>
      </c>
      <c r="R95" s="16"/>
      <c r="AA95" s="39">
        <f>SUM(AA25:AA93)</f>
        <v>184.3716843030989</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DE12" sheet="1" objects="1" scenarios="1"/>
  <customSheetViews>
    <customSheetView guid="{DB7468F2-DD7C-4FC2-8D7A-3B376A7B9192}" fitToPage="1" state="hidden" topLeftCell="A9">
      <selection activeCell="B22" sqref="B22"/>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2" sqref="B22"/>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3107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31073" r:id="rId5"/>
      </mc:Fallback>
    </mc:AlternateContent>
    <mc:AlternateContent xmlns:mc="http://schemas.openxmlformats.org/markup-compatibility/2006">
      <mc:Choice Requires="x14">
        <oleObject progId="Equation.3" shapeId="13107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31074" r:id="rId7"/>
      </mc:Fallback>
    </mc:AlternateContent>
    <mc:AlternateContent xmlns:mc="http://schemas.openxmlformats.org/markup-compatibility/2006">
      <mc:Choice Requires="x14">
        <oleObject progId="Equation.3" shapeId="13107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31075" r:id="rId9"/>
      </mc:Fallback>
    </mc:AlternateContent>
  </oleObjec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selection activeCell="J20" sqref="J20"/>
    </sheetView>
  </sheetViews>
  <sheetFormatPr defaultRowHeight="12.75" x14ac:dyDescent="0.2"/>
  <cols>
    <col min="3" max="3" width="9.140625" style="51"/>
  </cols>
  <sheetData>
    <row r="1" spans="1:7" x14ac:dyDescent="0.2">
      <c r="A1" s="5">
        <v>0.01</v>
      </c>
      <c r="C1" s="51">
        <v>1</v>
      </c>
      <c r="E1">
        <v>0.1</v>
      </c>
      <c r="G1">
        <v>1</v>
      </c>
    </row>
    <row r="2" spans="1:7" x14ac:dyDescent="0.2">
      <c r="A2" s="5">
        <v>0.02</v>
      </c>
      <c r="C2" s="51">
        <v>1.5</v>
      </c>
      <c r="E2">
        <v>0.2</v>
      </c>
      <c r="G2">
        <v>2</v>
      </c>
    </row>
    <row r="3" spans="1:7" x14ac:dyDescent="0.2">
      <c r="A3" s="5">
        <v>0.03</v>
      </c>
      <c r="C3" s="51">
        <v>2</v>
      </c>
      <c r="E3">
        <v>0.3</v>
      </c>
      <c r="G3">
        <v>3</v>
      </c>
    </row>
    <row r="4" spans="1:7" x14ac:dyDescent="0.2">
      <c r="A4" s="5">
        <v>0.04</v>
      </c>
      <c r="C4" s="51">
        <v>2.5</v>
      </c>
      <c r="E4">
        <v>0.4</v>
      </c>
      <c r="G4">
        <v>4</v>
      </c>
    </row>
    <row r="5" spans="1:7" x14ac:dyDescent="0.2">
      <c r="A5" s="5">
        <v>0.05</v>
      </c>
      <c r="C5" s="51">
        <v>3</v>
      </c>
      <c r="E5">
        <v>0.5</v>
      </c>
      <c r="G5">
        <v>5</v>
      </c>
    </row>
    <row r="6" spans="1:7" x14ac:dyDescent="0.2">
      <c r="A6" s="5">
        <v>0.06</v>
      </c>
      <c r="C6" s="51">
        <v>3.5</v>
      </c>
      <c r="E6">
        <v>0.6</v>
      </c>
      <c r="G6">
        <v>6</v>
      </c>
    </row>
    <row r="7" spans="1:7" x14ac:dyDescent="0.2">
      <c r="A7" s="5">
        <v>7.0000000000000007E-2</v>
      </c>
      <c r="C7" s="51">
        <v>4</v>
      </c>
      <c r="E7">
        <v>0.7</v>
      </c>
      <c r="G7">
        <v>7</v>
      </c>
    </row>
    <row r="8" spans="1:7" x14ac:dyDescent="0.2">
      <c r="A8" s="5">
        <v>0.08</v>
      </c>
      <c r="C8" s="51">
        <v>4.5</v>
      </c>
      <c r="E8">
        <v>0.8</v>
      </c>
      <c r="G8">
        <v>8</v>
      </c>
    </row>
    <row r="9" spans="1:7" x14ac:dyDescent="0.2">
      <c r="A9" s="5">
        <v>0.09</v>
      </c>
      <c r="C9" s="51">
        <v>5</v>
      </c>
      <c r="E9">
        <v>0.9</v>
      </c>
      <c r="G9">
        <v>9</v>
      </c>
    </row>
    <row r="10" spans="1:7" x14ac:dyDescent="0.2">
      <c r="A10" s="5">
        <v>0.1</v>
      </c>
      <c r="C10" s="51">
        <v>5.5</v>
      </c>
      <c r="E10">
        <v>1</v>
      </c>
      <c r="G10">
        <v>10</v>
      </c>
    </row>
    <row r="11" spans="1:7" x14ac:dyDescent="0.2">
      <c r="A11" s="5">
        <v>0.11</v>
      </c>
      <c r="C11" s="51">
        <v>6</v>
      </c>
      <c r="E11">
        <v>1.1000000000000001</v>
      </c>
      <c r="G11">
        <v>11</v>
      </c>
    </row>
    <row r="12" spans="1:7" x14ac:dyDescent="0.2">
      <c r="A12" s="5">
        <v>0.12</v>
      </c>
      <c r="C12" s="51">
        <v>6.5</v>
      </c>
      <c r="E12">
        <v>1.2</v>
      </c>
      <c r="G12">
        <v>12</v>
      </c>
    </row>
    <row r="13" spans="1:7" x14ac:dyDescent="0.2">
      <c r="A13" s="5">
        <v>0.13</v>
      </c>
      <c r="C13" s="51">
        <v>7</v>
      </c>
      <c r="E13">
        <v>1.3</v>
      </c>
      <c r="G13">
        <v>13</v>
      </c>
    </row>
    <row r="14" spans="1:7" x14ac:dyDescent="0.2">
      <c r="A14" s="5">
        <v>0.14000000000000001</v>
      </c>
      <c r="C14" s="51">
        <v>7.5</v>
      </c>
      <c r="E14">
        <v>1.4</v>
      </c>
      <c r="G14">
        <v>14</v>
      </c>
    </row>
    <row r="15" spans="1:7" x14ac:dyDescent="0.2">
      <c r="A15" s="5">
        <v>0.15</v>
      </c>
      <c r="C15" s="51">
        <v>8</v>
      </c>
      <c r="E15">
        <v>1.5</v>
      </c>
      <c r="G15">
        <v>15</v>
      </c>
    </row>
    <row r="16" spans="1:7" x14ac:dyDescent="0.2">
      <c r="A16" s="5">
        <v>0.16</v>
      </c>
      <c r="C16" s="51">
        <v>8.5</v>
      </c>
      <c r="E16">
        <v>1.6</v>
      </c>
      <c r="G16">
        <v>16</v>
      </c>
    </row>
    <row r="17" spans="1:7" x14ac:dyDescent="0.2">
      <c r="A17" s="5">
        <v>0.17</v>
      </c>
      <c r="C17" s="51">
        <v>9</v>
      </c>
      <c r="E17">
        <v>1.7</v>
      </c>
      <c r="G17">
        <v>17</v>
      </c>
    </row>
    <row r="18" spans="1:7" x14ac:dyDescent="0.2">
      <c r="A18" s="5">
        <v>0.18</v>
      </c>
      <c r="C18" s="51">
        <v>9.5</v>
      </c>
      <c r="E18">
        <v>1.8</v>
      </c>
      <c r="G18">
        <v>18</v>
      </c>
    </row>
    <row r="19" spans="1:7" x14ac:dyDescent="0.2">
      <c r="A19" s="5">
        <v>0.19</v>
      </c>
      <c r="C19" s="51">
        <v>10</v>
      </c>
      <c r="E19">
        <v>1.9</v>
      </c>
      <c r="G19">
        <v>19</v>
      </c>
    </row>
    <row r="20" spans="1:7" x14ac:dyDescent="0.2">
      <c r="A20" s="5">
        <v>0.2</v>
      </c>
      <c r="C20" s="51">
        <v>10.5</v>
      </c>
      <c r="E20">
        <v>2</v>
      </c>
      <c r="G20">
        <v>20</v>
      </c>
    </row>
    <row r="21" spans="1:7" x14ac:dyDescent="0.2">
      <c r="A21" s="5">
        <v>0.21</v>
      </c>
      <c r="C21" s="51">
        <v>11</v>
      </c>
      <c r="E21">
        <v>2.1</v>
      </c>
      <c r="G21">
        <v>21</v>
      </c>
    </row>
    <row r="22" spans="1:7" x14ac:dyDescent="0.2">
      <c r="A22" s="5">
        <v>0.22</v>
      </c>
      <c r="C22" s="51">
        <v>11.5</v>
      </c>
      <c r="E22">
        <v>2.2000000000000002</v>
      </c>
      <c r="G22">
        <v>22</v>
      </c>
    </row>
    <row r="23" spans="1:7" x14ac:dyDescent="0.2">
      <c r="A23" s="5">
        <v>0.23</v>
      </c>
      <c r="C23" s="51">
        <v>12</v>
      </c>
      <c r="E23">
        <v>2.2999999999999998</v>
      </c>
      <c r="G23">
        <v>23</v>
      </c>
    </row>
    <row r="24" spans="1:7" x14ac:dyDescent="0.2">
      <c r="A24" s="5">
        <v>0.24</v>
      </c>
      <c r="C24" s="51">
        <v>12.5</v>
      </c>
      <c r="E24">
        <v>2.4</v>
      </c>
      <c r="G24">
        <v>24</v>
      </c>
    </row>
    <row r="25" spans="1:7" x14ac:dyDescent="0.2">
      <c r="A25" s="5">
        <v>0.25</v>
      </c>
      <c r="C25" s="51">
        <v>13</v>
      </c>
      <c r="E25">
        <v>2.5</v>
      </c>
      <c r="G25">
        <v>25</v>
      </c>
    </row>
    <row r="26" spans="1:7" x14ac:dyDescent="0.2">
      <c r="A26" s="5">
        <v>0.26</v>
      </c>
      <c r="C26" s="51">
        <v>13.5</v>
      </c>
      <c r="E26">
        <v>2.6</v>
      </c>
      <c r="G26">
        <v>26</v>
      </c>
    </row>
    <row r="27" spans="1:7" x14ac:dyDescent="0.2">
      <c r="A27" s="5">
        <v>0.27</v>
      </c>
      <c r="C27" s="51">
        <v>14</v>
      </c>
      <c r="E27">
        <v>2.7</v>
      </c>
      <c r="G27">
        <v>27</v>
      </c>
    </row>
    <row r="28" spans="1:7" x14ac:dyDescent="0.2">
      <c r="A28" s="5">
        <v>0.28000000000000003</v>
      </c>
      <c r="C28" s="51">
        <v>14.5</v>
      </c>
      <c r="E28">
        <v>2.8</v>
      </c>
      <c r="G28">
        <v>28</v>
      </c>
    </row>
    <row r="29" spans="1:7" x14ac:dyDescent="0.2">
      <c r="A29" s="5">
        <v>0.28999999999999998</v>
      </c>
      <c r="C29" s="51">
        <v>15</v>
      </c>
      <c r="E29">
        <v>2.9</v>
      </c>
      <c r="G29">
        <v>29</v>
      </c>
    </row>
    <row r="30" spans="1:7" x14ac:dyDescent="0.2">
      <c r="A30" s="5">
        <v>0.3</v>
      </c>
      <c r="C30" s="51">
        <v>15.5</v>
      </c>
      <c r="E30">
        <v>3</v>
      </c>
      <c r="G30">
        <v>30</v>
      </c>
    </row>
    <row r="31" spans="1:7" x14ac:dyDescent="0.2">
      <c r="A31" s="5">
        <v>0.31</v>
      </c>
      <c r="C31" s="51">
        <v>16</v>
      </c>
    </row>
    <row r="32" spans="1:7" x14ac:dyDescent="0.2">
      <c r="A32" s="5">
        <v>0.32</v>
      </c>
      <c r="C32" s="51">
        <v>16.5</v>
      </c>
    </row>
    <row r="33" spans="1:3" x14ac:dyDescent="0.2">
      <c r="A33" s="5">
        <v>0.33</v>
      </c>
      <c r="C33" s="51">
        <v>17</v>
      </c>
    </row>
    <row r="34" spans="1:3" x14ac:dyDescent="0.2">
      <c r="A34" s="5">
        <v>0.34</v>
      </c>
      <c r="C34" s="51">
        <v>17.5</v>
      </c>
    </row>
    <row r="35" spans="1:3" x14ac:dyDescent="0.2">
      <c r="A35" s="5">
        <v>0.35</v>
      </c>
      <c r="C35" s="51">
        <v>18</v>
      </c>
    </row>
    <row r="36" spans="1:3" x14ac:dyDescent="0.2">
      <c r="A36" s="5">
        <v>0.36</v>
      </c>
      <c r="C36" s="51">
        <v>18.5</v>
      </c>
    </row>
    <row r="37" spans="1:3" x14ac:dyDescent="0.2">
      <c r="A37" s="5">
        <v>0.37</v>
      </c>
      <c r="C37" s="51">
        <v>19</v>
      </c>
    </row>
    <row r="38" spans="1:3" x14ac:dyDescent="0.2">
      <c r="A38" s="5">
        <v>0.38</v>
      </c>
      <c r="C38" s="51">
        <v>19.5</v>
      </c>
    </row>
    <row r="39" spans="1:3" x14ac:dyDescent="0.2">
      <c r="A39" s="5">
        <v>0.39</v>
      </c>
      <c r="C39" s="51">
        <v>20</v>
      </c>
    </row>
    <row r="40" spans="1:3" x14ac:dyDescent="0.2">
      <c r="A40" s="5">
        <v>0.4</v>
      </c>
      <c r="C40" s="51">
        <v>20.5</v>
      </c>
    </row>
    <row r="41" spans="1:3" x14ac:dyDescent="0.2">
      <c r="A41" s="5">
        <v>0.41</v>
      </c>
      <c r="C41" s="51">
        <v>21</v>
      </c>
    </row>
    <row r="42" spans="1:3" x14ac:dyDescent="0.2">
      <c r="A42" s="5">
        <v>0.42</v>
      </c>
      <c r="C42" s="51">
        <v>21.5</v>
      </c>
    </row>
    <row r="43" spans="1:3" x14ac:dyDescent="0.2">
      <c r="A43" s="5">
        <v>0.43</v>
      </c>
      <c r="C43" s="51">
        <v>22</v>
      </c>
    </row>
    <row r="44" spans="1:3" x14ac:dyDescent="0.2">
      <c r="A44" s="5">
        <v>0.44</v>
      </c>
      <c r="C44" s="51">
        <v>22.5</v>
      </c>
    </row>
    <row r="45" spans="1:3" x14ac:dyDescent="0.2">
      <c r="A45" s="5">
        <v>0.45</v>
      </c>
      <c r="C45" s="51">
        <v>23</v>
      </c>
    </row>
    <row r="46" spans="1:3" x14ac:dyDescent="0.2">
      <c r="A46" s="5">
        <v>0.46</v>
      </c>
      <c r="C46" s="51">
        <v>23.5</v>
      </c>
    </row>
    <row r="47" spans="1:3" x14ac:dyDescent="0.2">
      <c r="A47" s="5">
        <v>0.47</v>
      </c>
      <c r="C47" s="51">
        <v>24</v>
      </c>
    </row>
    <row r="48" spans="1:3" x14ac:dyDescent="0.2">
      <c r="A48" s="5">
        <v>0.48</v>
      </c>
      <c r="C48" s="51">
        <v>24.5</v>
      </c>
    </row>
    <row r="49" spans="1:3" x14ac:dyDescent="0.2">
      <c r="A49" s="5">
        <v>0.49</v>
      </c>
      <c r="C49" s="51">
        <v>25</v>
      </c>
    </row>
    <row r="50" spans="1:3" x14ac:dyDescent="0.2">
      <c r="A50" s="5">
        <v>0.5</v>
      </c>
      <c r="C50" s="51">
        <v>25.5</v>
      </c>
    </row>
    <row r="51" spans="1:3" x14ac:dyDescent="0.2">
      <c r="A51" s="5">
        <v>0.51</v>
      </c>
      <c r="C51" s="51">
        <v>26</v>
      </c>
    </row>
    <row r="52" spans="1:3" x14ac:dyDescent="0.2">
      <c r="A52" s="5">
        <v>0.52</v>
      </c>
      <c r="C52" s="51">
        <v>26.5</v>
      </c>
    </row>
    <row r="53" spans="1:3" x14ac:dyDescent="0.2">
      <c r="A53" s="5">
        <v>0.53</v>
      </c>
      <c r="C53" s="51">
        <v>27</v>
      </c>
    </row>
    <row r="54" spans="1:3" x14ac:dyDescent="0.2">
      <c r="A54" s="5">
        <v>0.54</v>
      </c>
      <c r="C54" s="51">
        <v>27.5</v>
      </c>
    </row>
    <row r="55" spans="1:3" x14ac:dyDescent="0.2">
      <c r="A55" s="5">
        <v>0.55000000000000004</v>
      </c>
      <c r="C55" s="51">
        <v>28</v>
      </c>
    </row>
    <row r="56" spans="1:3" x14ac:dyDescent="0.2">
      <c r="A56" s="5">
        <v>0.56000000000000005</v>
      </c>
      <c r="C56" s="51">
        <v>28.5</v>
      </c>
    </row>
    <row r="57" spans="1:3" x14ac:dyDescent="0.2">
      <c r="A57" s="5">
        <v>0.56999999999999995</v>
      </c>
      <c r="C57" s="51">
        <v>29</v>
      </c>
    </row>
    <row r="58" spans="1:3" x14ac:dyDescent="0.2">
      <c r="A58" s="5">
        <v>0.57999999999999996</v>
      </c>
      <c r="C58" s="51">
        <v>29.5</v>
      </c>
    </row>
    <row r="59" spans="1:3" x14ac:dyDescent="0.2">
      <c r="A59" s="5">
        <v>0.59</v>
      </c>
      <c r="C59" s="51">
        <v>30</v>
      </c>
    </row>
    <row r="60" spans="1:3" x14ac:dyDescent="0.2">
      <c r="A60" s="5">
        <v>0.6</v>
      </c>
      <c r="C60" s="51">
        <v>30.5</v>
      </c>
    </row>
    <row r="61" spans="1:3" x14ac:dyDescent="0.2">
      <c r="A61" s="5">
        <v>0.61</v>
      </c>
      <c r="C61" s="51">
        <v>31</v>
      </c>
    </row>
    <row r="62" spans="1:3" x14ac:dyDescent="0.2">
      <c r="A62" s="5">
        <v>0.62</v>
      </c>
      <c r="C62" s="51">
        <v>31.5</v>
      </c>
    </row>
    <row r="63" spans="1:3" x14ac:dyDescent="0.2">
      <c r="A63" s="5">
        <v>0.63</v>
      </c>
      <c r="C63" s="51">
        <v>32</v>
      </c>
    </row>
    <row r="64" spans="1:3" x14ac:dyDescent="0.2">
      <c r="A64" s="5">
        <v>0.64</v>
      </c>
      <c r="C64" s="51">
        <v>32.5</v>
      </c>
    </row>
    <row r="65" spans="1:3" x14ac:dyDescent="0.2">
      <c r="A65" s="5">
        <v>0.65</v>
      </c>
      <c r="C65" s="51">
        <v>33</v>
      </c>
    </row>
    <row r="66" spans="1:3" x14ac:dyDescent="0.2">
      <c r="A66" s="5">
        <v>0.66</v>
      </c>
      <c r="C66" s="51">
        <v>33.5</v>
      </c>
    </row>
    <row r="67" spans="1:3" x14ac:dyDescent="0.2">
      <c r="A67" s="5">
        <v>0.67</v>
      </c>
      <c r="C67" s="51">
        <v>34</v>
      </c>
    </row>
    <row r="68" spans="1:3" x14ac:dyDescent="0.2">
      <c r="A68" s="5">
        <v>0.68</v>
      </c>
      <c r="C68" s="51">
        <v>34.5</v>
      </c>
    </row>
    <row r="69" spans="1:3" x14ac:dyDescent="0.2">
      <c r="A69" s="5">
        <v>0.69</v>
      </c>
      <c r="C69" s="51">
        <v>35</v>
      </c>
    </row>
    <row r="70" spans="1:3" x14ac:dyDescent="0.2">
      <c r="A70" s="5">
        <v>0.7</v>
      </c>
      <c r="C70" s="51">
        <v>35.5</v>
      </c>
    </row>
    <row r="71" spans="1:3" x14ac:dyDescent="0.2">
      <c r="A71" s="5">
        <v>0.71</v>
      </c>
      <c r="C71" s="51">
        <v>36</v>
      </c>
    </row>
    <row r="72" spans="1:3" x14ac:dyDescent="0.2">
      <c r="A72" s="5">
        <v>0.72</v>
      </c>
      <c r="C72" s="51">
        <v>36.5</v>
      </c>
    </row>
    <row r="73" spans="1:3" x14ac:dyDescent="0.2">
      <c r="A73" s="5">
        <v>0.73</v>
      </c>
      <c r="C73" s="51">
        <v>37</v>
      </c>
    </row>
    <row r="74" spans="1:3" x14ac:dyDescent="0.2">
      <c r="A74" s="5">
        <v>0.74</v>
      </c>
      <c r="C74" s="51">
        <v>37.5</v>
      </c>
    </row>
    <row r="75" spans="1:3" x14ac:dyDescent="0.2">
      <c r="A75" s="5">
        <v>0.75</v>
      </c>
      <c r="C75" s="51">
        <v>38</v>
      </c>
    </row>
    <row r="76" spans="1:3" x14ac:dyDescent="0.2">
      <c r="A76" s="5">
        <v>0.76</v>
      </c>
      <c r="C76" s="51">
        <v>38.5</v>
      </c>
    </row>
    <row r="77" spans="1:3" x14ac:dyDescent="0.2">
      <c r="A77" s="5">
        <v>0.77</v>
      </c>
      <c r="C77" s="51">
        <v>39</v>
      </c>
    </row>
    <row r="78" spans="1:3" x14ac:dyDescent="0.2">
      <c r="A78" s="5">
        <v>0.78</v>
      </c>
      <c r="C78" s="51">
        <v>39.5</v>
      </c>
    </row>
    <row r="79" spans="1:3" x14ac:dyDescent="0.2">
      <c r="A79" s="5">
        <v>0.79</v>
      </c>
      <c r="C79" s="51">
        <v>40</v>
      </c>
    </row>
    <row r="80" spans="1:3" x14ac:dyDescent="0.2">
      <c r="A80" s="5">
        <v>0.8</v>
      </c>
      <c r="C80" s="51">
        <v>40.5</v>
      </c>
    </row>
    <row r="81" spans="1:3" x14ac:dyDescent="0.2">
      <c r="A81" s="5">
        <v>0.81</v>
      </c>
      <c r="C81" s="51">
        <v>41</v>
      </c>
    </row>
    <row r="82" spans="1:3" x14ac:dyDescent="0.2">
      <c r="A82" s="5">
        <v>0.82</v>
      </c>
      <c r="C82" s="51">
        <v>41.5</v>
      </c>
    </row>
    <row r="83" spans="1:3" x14ac:dyDescent="0.2">
      <c r="A83" s="5">
        <v>0.83</v>
      </c>
      <c r="C83" s="51">
        <v>42</v>
      </c>
    </row>
    <row r="84" spans="1:3" x14ac:dyDescent="0.2">
      <c r="A84" s="5">
        <v>0.84</v>
      </c>
      <c r="C84" s="51">
        <v>42.5</v>
      </c>
    </row>
    <row r="85" spans="1:3" x14ac:dyDescent="0.2">
      <c r="A85" s="5">
        <v>0.85</v>
      </c>
      <c r="C85" s="51">
        <v>43</v>
      </c>
    </row>
    <row r="86" spans="1:3" x14ac:dyDescent="0.2">
      <c r="A86" s="5">
        <v>0.86</v>
      </c>
      <c r="C86" s="51">
        <v>43.5</v>
      </c>
    </row>
    <row r="87" spans="1:3" x14ac:dyDescent="0.2">
      <c r="A87" s="5">
        <v>0.87</v>
      </c>
      <c r="C87" s="51">
        <v>44</v>
      </c>
    </row>
    <row r="88" spans="1:3" x14ac:dyDescent="0.2">
      <c r="A88" s="5">
        <v>0.88</v>
      </c>
      <c r="C88" s="51">
        <v>44.5</v>
      </c>
    </row>
    <row r="89" spans="1:3" x14ac:dyDescent="0.2">
      <c r="A89" s="5">
        <v>0.89</v>
      </c>
      <c r="C89" s="51">
        <v>45</v>
      </c>
    </row>
    <row r="90" spans="1:3" x14ac:dyDescent="0.2">
      <c r="A90" s="5">
        <v>0.9</v>
      </c>
      <c r="C90" s="51">
        <v>45.5</v>
      </c>
    </row>
    <row r="91" spans="1:3" x14ac:dyDescent="0.2">
      <c r="A91" s="5">
        <v>0.91</v>
      </c>
      <c r="C91" s="51">
        <v>46</v>
      </c>
    </row>
    <row r="92" spans="1:3" x14ac:dyDescent="0.2">
      <c r="A92" s="5">
        <v>0.92</v>
      </c>
      <c r="C92" s="51">
        <v>46.5</v>
      </c>
    </row>
    <row r="93" spans="1:3" x14ac:dyDescent="0.2">
      <c r="A93" s="5">
        <v>0.93</v>
      </c>
      <c r="C93" s="51">
        <v>47</v>
      </c>
    </row>
    <row r="94" spans="1:3" x14ac:dyDescent="0.2">
      <c r="A94" s="5">
        <v>0.94</v>
      </c>
      <c r="C94" s="51">
        <v>47.5</v>
      </c>
    </row>
    <row r="95" spans="1:3" x14ac:dyDescent="0.2">
      <c r="A95" s="5">
        <v>0.95</v>
      </c>
      <c r="C95" s="51">
        <v>48</v>
      </c>
    </row>
    <row r="96" spans="1:3" x14ac:dyDescent="0.2">
      <c r="A96" s="5">
        <v>0.96</v>
      </c>
      <c r="C96" s="51">
        <v>48.5</v>
      </c>
    </row>
    <row r="97" spans="1:3" x14ac:dyDescent="0.2">
      <c r="A97" s="5">
        <v>0.97</v>
      </c>
      <c r="C97" s="51">
        <v>49</v>
      </c>
    </row>
    <row r="98" spans="1:3" x14ac:dyDescent="0.2">
      <c r="A98" s="5">
        <v>0.98</v>
      </c>
      <c r="C98" s="51">
        <v>49.5</v>
      </c>
    </row>
    <row r="99" spans="1:3" x14ac:dyDescent="0.2">
      <c r="A99" s="5">
        <v>0.99</v>
      </c>
      <c r="C99" s="51">
        <v>50</v>
      </c>
    </row>
    <row r="100" spans="1:3" x14ac:dyDescent="0.2">
      <c r="A100" s="5">
        <v>1</v>
      </c>
      <c r="C100" s="51">
        <v>51</v>
      </c>
    </row>
    <row r="101" spans="1:3" x14ac:dyDescent="0.2">
      <c r="C101" s="51">
        <v>52</v>
      </c>
    </row>
    <row r="102" spans="1:3" x14ac:dyDescent="0.2">
      <c r="C102" s="51">
        <v>53</v>
      </c>
    </row>
    <row r="103" spans="1:3" x14ac:dyDescent="0.2">
      <c r="C103" s="51">
        <v>54</v>
      </c>
    </row>
    <row r="104" spans="1:3" x14ac:dyDescent="0.2">
      <c r="C104" s="51">
        <v>55</v>
      </c>
    </row>
    <row r="105" spans="1:3" x14ac:dyDescent="0.2">
      <c r="C105" s="51">
        <v>56</v>
      </c>
    </row>
    <row r="106" spans="1:3" x14ac:dyDescent="0.2">
      <c r="C106" s="51">
        <v>57</v>
      </c>
    </row>
    <row r="107" spans="1:3" x14ac:dyDescent="0.2">
      <c r="C107" s="51">
        <v>58</v>
      </c>
    </row>
    <row r="108" spans="1:3" x14ac:dyDescent="0.2">
      <c r="C108" s="51">
        <v>59</v>
      </c>
    </row>
    <row r="109" spans="1:3" x14ac:dyDescent="0.2">
      <c r="C109" s="51">
        <v>60</v>
      </c>
    </row>
    <row r="110" spans="1:3" x14ac:dyDescent="0.2">
      <c r="C110" s="51">
        <v>61</v>
      </c>
    </row>
    <row r="111" spans="1:3" x14ac:dyDescent="0.2">
      <c r="C111" s="51">
        <v>62</v>
      </c>
    </row>
    <row r="112" spans="1:3" x14ac:dyDescent="0.2">
      <c r="C112" s="51">
        <v>63</v>
      </c>
    </row>
    <row r="113" spans="3:3" x14ac:dyDescent="0.2">
      <c r="C113" s="51">
        <v>64</v>
      </c>
    </row>
    <row r="114" spans="3:3" x14ac:dyDescent="0.2">
      <c r="C114" s="51">
        <v>65</v>
      </c>
    </row>
    <row r="115" spans="3:3" x14ac:dyDescent="0.2">
      <c r="C115" s="51">
        <v>66</v>
      </c>
    </row>
    <row r="116" spans="3:3" x14ac:dyDescent="0.2">
      <c r="C116" s="51">
        <v>67</v>
      </c>
    </row>
    <row r="117" spans="3:3" x14ac:dyDescent="0.2">
      <c r="C117" s="51">
        <v>68</v>
      </c>
    </row>
    <row r="118" spans="3:3" x14ac:dyDescent="0.2">
      <c r="C118" s="51">
        <v>69</v>
      </c>
    </row>
    <row r="119" spans="3:3" x14ac:dyDescent="0.2">
      <c r="C119" s="51">
        <v>70</v>
      </c>
    </row>
    <row r="120" spans="3:3" x14ac:dyDescent="0.2">
      <c r="C120" s="51">
        <v>71</v>
      </c>
    </row>
    <row r="121" spans="3:3" x14ac:dyDescent="0.2">
      <c r="C121" s="51">
        <v>72</v>
      </c>
    </row>
    <row r="122" spans="3:3" x14ac:dyDescent="0.2">
      <c r="C122" s="51">
        <v>73</v>
      </c>
    </row>
    <row r="123" spans="3:3" x14ac:dyDescent="0.2">
      <c r="C123" s="51">
        <v>74</v>
      </c>
    </row>
    <row r="124" spans="3:3" x14ac:dyDescent="0.2">
      <c r="C124" s="51">
        <v>75</v>
      </c>
    </row>
    <row r="125" spans="3:3" x14ac:dyDescent="0.2">
      <c r="C125" s="51">
        <v>76</v>
      </c>
    </row>
    <row r="126" spans="3:3" x14ac:dyDescent="0.2">
      <c r="C126" s="51">
        <v>77</v>
      </c>
    </row>
    <row r="127" spans="3:3" x14ac:dyDescent="0.2">
      <c r="C127" s="51">
        <v>78</v>
      </c>
    </row>
    <row r="128" spans="3:3" x14ac:dyDescent="0.2">
      <c r="C128" s="51">
        <v>79</v>
      </c>
    </row>
    <row r="129" spans="3:3" x14ac:dyDescent="0.2">
      <c r="C129" s="51">
        <v>80</v>
      </c>
    </row>
    <row r="130" spans="3:3" x14ac:dyDescent="0.2">
      <c r="C130" s="51">
        <v>81</v>
      </c>
    </row>
    <row r="131" spans="3:3" x14ac:dyDescent="0.2">
      <c r="C131" s="51">
        <v>82</v>
      </c>
    </row>
    <row r="132" spans="3:3" x14ac:dyDescent="0.2">
      <c r="C132" s="51">
        <v>83</v>
      </c>
    </row>
    <row r="133" spans="3:3" x14ac:dyDescent="0.2">
      <c r="C133" s="51">
        <v>84</v>
      </c>
    </row>
    <row r="134" spans="3:3" x14ac:dyDescent="0.2">
      <c r="C134" s="51">
        <v>85</v>
      </c>
    </row>
    <row r="135" spans="3:3" x14ac:dyDescent="0.2">
      <c r="C135" s="51">
        <v>86</v>
      </c>
    </row>
    <row r="136" spans="3:3" x14ac:dyDescent="0.2">
      <c r="C136" s="51">
        <v>87</v>
      </c>
    </row>
    <row r="137" spans="3:3" x14ac:dyDescent="0.2">
      <c r="C137" s="51">
        <v>88</v>
      </c>
    </row>
    <row r="138" spans="3:3" x14ac:dyDescent="0.2">
      <c r="C138" s="51">
        <v>89</v>
      </c>
    </row>
    <row r="139" spans="3:3" x14ac:dyDescent="0.2">
      <c r="C139" s="51">
        <v>90</v>
      </c>
    </row>
    <row r="140" spans="3:3" x14ac:dyDescent="0.2">
      <c r="C140" s="51">
        <v>91</v>
      </c>
    </row>
    <row r="141" spans="3:3" x14ac:dyDescent="0.2">
      <c r="C141" s="51">
        <v>92</v>
      </c>
    </row>
    <row r="142" spans="3:3" x14ac:dyDescent="0.2">
      <c r="C142" s="51">
        <v>93</v>
      </c>
    </row>
    <row r="143" spans="3:3" x14ac:dyDescent="0.2">
      <c r="C143" s="51">
        <v>94</v>
      </c>
    </row>
    <row r="144" spans="3:3" x14ac:dyDescent="0.2">
      <c r="C144" s="51">
        <v>95</v>
      </c>
    </row>
    <row r="145" spans="3:3" x14ac:dyDescent="0.2">
      <c r="C145" s="51">
        <v>96</v>
      </c>
    </row>
    <row r="146" spans="3:3" x14ac:dyDescent="0.2">
      <c r="C146" s="51">
        <v>97</v>
      </c>
    </row>
    <row r="147" spans="3:3" x14ac:dyDescent="0.2">
      <c r="C147" s="51">
        <v>98</v>
      </c>
    </row>
    <row r="148" spans="3:3" x14ac:dyDescent="0.2">
      <c r="C148" s="51">
        <v>99</v>
      </c>
    </row>
    <row r="149" spans="3:3" x14ac:dyDescent="0.2">
      <c r="C149" s="51">
        <v>100</v>
      </c>
    </row>
  </sheetData>
  <sheetProtection password="A9BB" sheet="1" objects="1" scenarios="1"/>
  <customSheetViews>
    <customSheetView guid="{DB7468F2-DD7C-4FC2-8D7A-3B376A7B9192}" state="hidden">
      <selection activeCell="I21" sqref="I21"/>
      <pageMargins left="0.7" right="0.7" top="0.75" bottom="0.75" header="0.3" footer="0.3"/>
    </customSheetView>
    <customSheetView guid="{3F9FA1E6-1BA7-48FB-BCA5-F23B09DF1C2F}" state="hidden">
      <selection activeCell="I21" sqref="I21"/>
      <pageMargins left="0.7" right="0.7" top="0.75" bottom="0.75" header="0.3" footer="0.3"/>
    </customSheetView>
  </customSheetViews>
  <pageMargins left="0.7" right="0.7" top="0.75" bottom="0.75" header="0.3" footer="0.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A1137"/>
  <sheetViews>
    <sheetView showGridLines="0" workbookViewId="0">
      <selection activeCell="J17" sqref="J17"/>
    </sheetView>
  </sheetViews>
  <sheetFormatPr defaultColWidth="0" defaultRowHeight="12.75" zeroHeight="1" x14ac:dyDescent="0.2"/>
  <cols>
    <col min="1" max="1" width="1.28515625" style="40" customWidth="1"/>
    <col min="2" max="2" width="3.42578125" style="40" customWidth="1"/>
    <col min="3" max="3" width="12.5703125" style="40" customWidth="1"/>
    <col min="4" max="4" width="15.140625" style="40" customWidth="1"/>
    <col min="5" max="7" width="11.7109375" style="40" customWidth="1"/>
    <col min="8" max="8" width="2.85546875" style="40" customWidth="1"/>
    <col min="9" max="9" width="64.42578125" style="40" customWidth="1"/>
    <col min="10" max="10" width="22.7109375" style="40" customWidth="1"/>
    <col min="11" max="11" width="9.140625" style="40" customWidth="1"/>
    <col min="12" max="12" width="0" style="40" hidden="1" customWidth="1"/>
    <col min="13" max="53" width="0" style="186" hidden="1" customWidth="1"/>
    <col min="54" max="16384" width="9.140625" style="40" hidden="1"/>
  </cols>
  <sheetData>
    <row r="1" spans="1:53" ht="13.5" thickBot="1" x14ac:dyDescent="0.25">
      <c r="A1" s="224">
        <v>11</v>
      </c>
      <c r="B1" s="191"/>
      <c r="C1" s="191"/>
      <c r="D1" s="191"/>
      <c r="E1" s="191"/>
      <c r="F1" s="191"/>
      <c r="G1" s="191"/>
      <c r="H1" s="191"/>
      <c r="I1" s="191"/>
      <c r="J1" s="191"/>
      <c r="K1" s="191"/>
      <c r="L1" s="192"/>
    </row>
    <row r="2" spans="1:53" ht="16.5" thickBot="1" x14ac:dyDescent="0.3">
      <c r="A2" s="193"/>
      <c r="B2" s="41"/>
      <c r="C2" s="322" t="s">
        <v>72</v>
      </c>
      <c r="D2" s="323"/>
      <c r="E2" s="323"/>
      <c r="F2" s="323"/>
      <c r="G2" s="324"/>
      <c r="H2" s="182"/>
      <c r="I2" s="41"/>
      <c r="J2" s="41"/>
      <c r="K2" s="41"/>
      <c r="L2" s="194"/>
    </row>
    <row r="3" spans="1:53" s="121" customFormat="1" ht="45.75" thickBot="1" x14ac:dyDescent="0.25">
      <c r="A3" s="225"/>
      <c r="B3" s="226"/>
      <c r="C3" s="180" t="s">
        <v>73</v>
      </c>
      <c r="D3" s="176" t="s">
        <v>74</v>
      </c>
      <c r="E3" s="174" t="s">
        <v>75</v>
      </c>
      <c r="F3" s="174" t="s">
        <v>76</v>
      </c>
      <c r="G3" s="175" t="s">
        <v>98</v>
      </c>
      <c r="H3" s="183"/>
      <c r="I3" s="226"/>
      <c r="J3" s="226"/>
      <c r="K3" s="226"/>
      <c r="L3" s="227"/>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row>
    <row r="4" spans="1:53" ht="15" x14ac:dyDescent="0.2">
      <c r="A4" s="193"/>
      <c r="B4" s="228"/>
      <c r="C4" s="134">
        <f ca="1">OFFSET('Jaarlijkse besparing'!C19,RESULTS!$A$1,0)</f>
        <v>12</v>
      </c>
      <c r="D4" s="177">
        <f ca="1">VLOOKUP($C4,'Jaarlijkse besparing'!$C$19:$J$48,6,FALSE)</f>
        <v>257.23846153846154</v>
      </c>
      <c r="E4" s="171">
        <f ca="1">VLOOKUP($C4,'Jaarlijkse besparing'!$C$19:$J$48,8,FALSE)</f>
        <v>136.13495081570818</v>
      </c>
      <c r="F4" s="172">
        <f ca="1">D4-E4</f>
        <v>121.10351072275336</v>
      </c>
      <c r="G4" s="173">
        <f ca="1">(D4-E4)/D4</f>
        <v>0.4707830625267766</v>
      </c>
      <c r="H4" s="184"/>
      <c r="I4" s="41"/>
      <c r="J4" s="41"/>
      <c r="K4" s="41"/>
      <c r="L4" s="194"/>
    </row>
    <row r="5" spans="1:53" ht="15" x14ac:dyDescent="0.2">
      <c r="A5" s="193"/>
      <c r="B5" s="228"/>
      <c r="C5" s="137">
        <f ca="1">OFFSET('Jaarlijkse besparing'!C20,RESULTS!$A$1,0)</f>
        <v>13</v>
      </c>
      <c r="D5" s="178">
        <f ca="1">VLOOKUP(C5,'Jaarlijkse besparing'!$C$19:$J$48,6,FALSE)</f>
        <v>260.87142857142862</v>
      </c>
      <c r="E5" s="158">
        <f ca="1">VLOOKUP($C5,'Jaarlijkse besparing'!$C$19:$J$48,8,FALSE)</f>
        <v>140.29737790621471</v>
      </c>
      <c r="F5" s="169">
        <f t="shared" ref="F5:F13" ca="1" si="0">D5-E5</f>
        <v>120.57405066521392</v>
      </c>
      <c r="G5" s="167">
        <f t="shared" ref="G5:G13" ca="1" si="1">(D5-E5)/D5</f>
        <v>0.46219722614122843</v>
      </c>
      <c r="H5" s="184"/>
      <c r="I5" s="41"/>
      <c r="J5" s="41"/>
      <c r="K5" s="41"/>
      <c r="L5" s="194"/>
    </row>
    <row r="6" spans="1:53" ht="15" x14ac:dyDescent="0.2">
      <c r="A6" s="193"/>
      <c r="B6" s="228"/>
      <c r="C6" s="137">
        <f ca="1">OFFSET('Jaarlijkse besparing'!C21,RESULTS!$A$1,0)</f>
        <v>14</v>
      </c>
      <c r="D6" s="178">
        <f ca="1">VLOOKUP(C6,'Jaarlijkse besparing'!$C$19:$J$48,6,FALSE)</f>
        <v>264.36666666666667</v>
      </c>
      <c r="E6" s="158">
        <f ca="1">VLOOKUP($C6,'Jaarlijkse besparing'!$C$19:$J$48,8,FALSE)</f>
        <v>144.18443101919974</v>
      </c>
      <c r="F6" s="169">
        <f t="shared" ca="1" si="0"/>
        <v>120.18223564746694</v>
      </c>
      <c r="G6" s="167">
        <f t="shared" ca="1" si="1"/>
        <v>0.45460434616366258</v>
      </c>
      <c r="H6" s="184"/>
      <c r="I6" s="41"/>
      <c r="J6" s="41"/>
      <c r="K6" s="41"/>
      <c r="L6" s="194"/>
    </row>
    <row r="7" spans="1:53" ht="15" x14ac:dyDescent="0.2">
      <c r="A7" s="193"/>
      <c r="B7" s="228"/>
      <c r="C7" s="137">
        <f ca="1">OFFSET('Jaarlijkse besparing'!C22,RESULTS!$A$1,0)</f>
        <v>15</v>
      </c>
      <c r="D7" s="178">
        <f ca="1">VLOOKUP(C7,'Jaarlijkse besparing'!$C$19:$J$48,6,FALSE)</f>
        <v>267.75</v>
      </c>
      <c r="E7" s="158">
        <f ca="1">VLOOKUP($C7,'Jaarlijkse besparing'!$C$19:$J$48,8,FALSE)</f>
        <v>147.82755521272682</v>
      </c>
      <c r="F7" s="169">
        <f t="shared" ca="1" si="0"/>
        <v>119.92244478727318</v>
      </c>
      <c r="G7" s="167">
        <f t="shared" ca="1" si="1"/>
        <v>0.44788961638570746</v>
      </c>
      <c r="H7" s="184"/>
      <c r="I7" s="41"/>
      <c r="J7" s="41"/>
      <c r="K7" s="41"/>
      <c r="L7" s="194"/>
    </row>
    <row r="8" spans="1:53" ht="15" x14ac:dyDescent="0.2">
      <c r="A8" s="193"/>
      <c r="B8" s="41"/>
      <c r="C8" s="137">
        <f ca="1">OFFSET('Jaarlijkse besparing'!C23,RESULTS!$A$1,0)</f>
        <v>16</v>
      </c>
      <c r="D8" s="178">
        <f ca="1">VLOOKUP(C8,'Jaarlijkse besparing'!$C$19:$J$48,6,FALSE)</f>
        <v>271.0411764705882</v>
      </c>
      <c r="E8" s="158">
        <f ca="1">VLOOKUP($C8,'Jaarlijkse besparing'!$C$19:$J$48,8,FALSE)</f>
        <v>151.25244210584626</v>
      </c>
      <c r="F8" s="169">
        <f t="shared" ca="1" si="0"/>
        <v>119.78873436474194</v>
      </c>
      <c r="G8" s="167">
        <f t="shared" ca="1" si="1"/>
        <v>0.4419576978103204</v>
      </c>
      <c r="H8" s="184"/>
      <c r="I8" s="41"/>
      <c r="J8" s="41"/>
      <c r="K8" s="41"/>
      <c r="L8" s="194"/>
    </row>
    <row r="9" spans="1:53" ht="15" x14ac:dyDescent="0.2">
      <c r="A9" s="193"/>
      <c r="B9" s="41"/>
      <c r="C9" s="137">
        <f ca="1">OFFSET('Jaarlijkse besparing'!C24,RESULTS!$A$1,0)</f>
        <v>17</v>
      </c>
      <c r="D9" s="178">
        <f ca="1">VLOOKUP(C9,'Jaarlijkse besparing'!$C$19:$J$48,6,FALSE)</f>
        <v>274.25555555555553</v>
      </c>
      <c r="E9" s="158">
        <f ca="1">VLOOKUP($C9,'Jaarlijkse besparing'!$C$19:$J$48,8,FALSE)</f>
        <v>154.48044393035062</v>
      </c>
      <c r="F9" s="169">
        <f t="shared" ca="1" si="0"/>
        <v>119.77511162520491</v>
      </c>
      <c r="G9" s="167">
        <f t="shared" ca="1" si="1"/>
        <v>0.43672811434057623</v>
      </c>
      <c r="H9" s="184"/>
      <c r="I9" s="41"/>
      <c r="J9" s="41"/>
      <c r="K9" s="41"/>
      <c r="L9" s="194"/>
    </row>
    <row r="10" spans="1:53" ht="15" x14ac:dyDescent="0.2">
      <c r="A10" s="193"/>
      <c r="B10" s="41"/>
      <c r="C10" s="137">
        <f ca="1">OFFSET('Jaarlijkse besparing'!C25,RESULTS!$A$1,0)</f>
        <v>18</v>
      </c>
      <c r="D10" s="178">
        <f ca="1">VLOOKUP(C10,'Jaarlijkse besparing'!$C$19:$J$48,6,FALSE)</f>
        <v>277.40526315789475</v>
      </c>
      <c r="E10" s="158">
        <f ca="1">VLOOKUP($C10,'Jaarlijkse besparing'!$C$19:$J$48,8,FALSE)</f>
        <v>157.52960339842892</v>
      </c>
      <c r="F10" s="169">
        <f t="shared" ca="1" si="0"/>
        <v>119.87565975946583</v>
      </c>
      <c r="G10" s="167">
        <f t="shared" ca="1" si="1"/>
        <v>0.43213188673797609</v>
      </c>
      <c r="H10" s="184"/>
      <c r="I10" s="41"/>
      <c r="J10" s="41"/>
      <c r="K10" s="41"/>
      <c r="L10" s="194"/>
    </row>
    <row r="11" spans="1:53" ht="15" x14ac:dyDescent="0.2">
      <c r="A11" s="193"/>
      <c r="B11" s="41"/>
      <c r="C11" s="137">
        <f ca="1">OFFSET('Jaarlijkse besparing'!C26,RESULTS!$A$1,0)</f>
        <v>19</v>
      </c>
      <c r="D11" s="178">
        <f ca="1">VLOOKUP(C11,'Jaarlijkse besparing'!$C$19:$J$48,6,FALSE)</f>
        <v>280.5</v>
      </c>
      <c r="E11" s="158">
        <f ca="1">VLOOKUP($C11,'Jaarlijkse besparing'!$C$19:$J$48,8,FALSE)</f>
        <v>160.41540596823202</v>
      </c>
      <c r="F11" s="169">
        <f t="shared" ca="1" si="0"/>
        <v>120.08459403176798</v>
      </c>
      <c r="G11" s="167">
        <f t="shared" ca="1" si="1"/>
        <v>0.42810906963197137</v>
      </c>
      <c r="H11" s="184"/>
      <c r="I11" s="228"/>
      <c r="J11" s="41"/>
      <c r="K11" s="41"/>
      <c r="L11" s="194"/>
    </row>
    <row r="12" spans="1:53" ht="15" x14ac:dyDescent="0.2">
      <c r="A12" s="193"/>
      <c r="B12" s="41"/>
      <c r="C12" s="137">
        <f ca="1">OFFSET('Jaarlijkse besparing'!C27,RESULTS!$A$1,0)</f>
        <v>20</v>
      </c>
      <c r="D12" s="178">
        <f ca="1">VLOOKUP(C12,'Jaarlijkse besparing'!$C$19:$J$48,6,FALSE)</f>
        <v>283.54761904761904</v>
      </c>
      <c r="E12" s="158">
        <f ca="1">VLOOKUP($C12,'Jaarlijkse besparing'!$C$19:$J$48,8,FALSE)</f>
        <v>163.15133086341626</v>
      </c>
      <c r="F12" s="169">
        <f t="shared" ca="1" si="0"/>
        <v>120.39628818420277</v>
      </c>
      <c r="G12" s="167">
        <f t="shared" ca="1" si="1"/>
        <v>0.424606944641575</v>
      </c>
      <c r="H12" s="184"/>
      <c r="I12" s="41"/>
      <c r="J12" s="41"/>
      <c r="K12" s="41"/>
      <c r="L12" s="194"/>
    </row>
    <row r="13" spans="1:53" ht="15.75" thickBot="1" x14ac:dyDescent="0.25">
      <c r="A13" s="193"/>
      <c r="B13" s="41"/>
      <c r="C13" s="181">
        <f ca="1">OFFSET('Jaarlijkse besparing'!C28,RESULTS!$A$1,0)</f>
        <v>21</v>
      </c>
      <c r="D13" s="179">
        <f ca="1">VLOOKUP(C13,'Jaarlijkse besparing'!$C$19:$J$48,6,FALSE)</f>
        <v>286.55454545454546</v>
      </c>
      <c r="E13" s="159">
        <f ca="1">VLOOKUP($C13,'Jaarlijkse besparing'!$C$19:$J$48,8,FALSE)</f>
        <v>165.74925609974807</v>
      </c>
      <c r="F13" s="170">
        <f t="shared" ca="1" si="0"/>
        <v>120.8052893547974</v>
      </c>
      <c r="G13" s="168">
        <f t="shared" ca="1" si="1"/>
        <v>0.42157868814529087</v>
      </c>
      <c r="H13" s="184"/>
      <c r="I13" s="229"/>
      <c r="J13" s="41"/>
      <c r="K13" s="41"/>
      <c r="L13" s="194"/>
    </row>
    <row r="14" spans="1:53" ht="27" thickBot="1" x14ac:dyDescent="0.45">
      <c r="A14" s="193"/>
      <c r="B14" s="41"/>
      <c r="C14" s="41"/>
      <c r="D14" s="230"/>
      <c r="E14" s="231"/>
      <c r="F14" s="41"/>
      <c r="G14" s="41"/>
      <c r="H14" s="41"/>
      <c r="I14" s="320" t="s">
        <v>82</v>
      </c>
      <c r="J14" s="321"/>
      <c r="K14" s="41"/>
      <c r="L14" s="194"/>
    </row>
    <row r="15" spans="1:53" ht="26.25" x14ac:dyDescent="0.4">
      <c r="A15" s="193"/>
      <c r="B15" s="41"/>
      <c r="C15" s="41"/>
      <c r="D15" s="230"/>
      <c r="E15" s="231"/>
      <c r="F15" s="41"/>
      <c r="G15" s="41"/>
      <c r="H15" s="41"/>
      <c r="I15" s="123" t="s">
        <v>77</v>
      </c>
      <c r="J15" s="129">
        <f>'Jaarlijkse besparing'!F10</f>
        <v>1802115.5255260484</v>
      </c>
      <c r="K15" s="41"/>
      <c r="L15" s="194"/>
    </row>
    <row r="16" spans="1:53" ht="26.25" x14ac:dyDescent="0.4">
      <c r="A16" s="193"/>
      <c r="B16" s="41"/>
      <c r="C16" s="41"/>
      <c r="D16" s="230"/>
      <c r="E16" s="231"/>
      <c r="F16" s="41"/>
      <c r="G16" s="41"/>
      <c r="H16" s="41"/>
      <c r="I16" s="124" t="s">
        <v>81</v>
      </c>
      <c r="J16" s="126">
        <f>'Jaarlijkse besparing'!F12</f>
        <v>360.42310510520974</v>
      </c>
      <c r="K16" s="41"/>
      <c r="L16" s="194"/>
    </row>
    <row r="17" spans="1:12" ht="27" thickBot="1" x14ac:dyDescent="0.45">
      <c r="A17" s="193"/>
      <c r="B17" s="41"/>
      <c r="C17" s="41"/>
      <c r="D17" s="230"/>
      <c r="E17" s="231"/>
      <c r="F17" s="41"/>
      <c r="G17" s="41"/>
      <c r="H17" s="41"/>
      <c r="I17" s="125" t="s">
        <v>78</v>
      </c>
      <c r="J17" s="128">
        <f>J16*INPUT!H4</f>
        <v>10452.270048051083</v>
      </c>
      <c r="K17" s="41"/>
      <c r="L17" s="194"/>
    </row>
    <row r="18" spans="1:12" x14ac:dyDescent="0.2">
      <c r="A18" s="193"/>
      <c r="B18" s="41"/>
      <c r="C18" s="41"/>
      <c r="D18" s="230"/>
      <c r="E18" s="231"/>
      <c r="F18" s="41"/>
      <c r="G18" s="41"/>
      <c r="H18" s="41"/>
      <c r="I18" s="41"/>
      <c r="J18" s="41"/>
      <c r="K18" s="41"/>
      <c r="L18" s="194"/>
    </row>
    <row r="19" spans="1:12" x14ac:dyDescent="0.2">
      <c r="A19" s="193"/>
      <c r="B19" s="41"/>
      <c r="C19" s="41"/>
      <c r="D19" s="230"/>
      <c r="E19" s="231"/>
      <c r="F19" s="41"/>
      <c r="G19" s="41"/>
      <c r="H19" s="41"/>
      <c r="I19" s="41"/>
      <c r="J19" s="41"/>
      <c r="K19" s="41"/>
      <c r="L19" s="194"/>
    </row>
    <row r="20" spans="1:12" x14ac:dyDescent="0.2">
      <c r="A20" s="193"/>
      <c r="B20" s="41"/>
      <c r="C20" s="41"/>
      <c r="D20" s="230"/>
      <c r="E20" s="231"/>
      <c r="F20" s="41"/>
      <c r="G20" s="41"/>
      <c r="H20" s="41"/>
      <c r="I20" s="41"/>
      <c r="J20" s="41"/>
      <c r="K20" s="41"/>
      <c r="L20" s="194"/>
    </row>
    <row r="21" spans="1:12" x14ac:dyDescent="0.2">
      <c r="A21" s="193"/>
      <c r="B21" s="41"/>
      <c r="C21" s="41"/>
      <c r="D21" s="230"/>
      <c r="E21" s="231"/>
      <c r="F21" s="41"/>
      <c r="G21" s="41"/>
      <c r="H21" s="41"/>
      <c r="I21" s="41"/>
      <c r="J21" s="41"/>
      <c r="K21" s="41"/>
      <c r="L21" s="194"/>
    </row>
    <row r="22" spans="1:12" x14ac:dyDescent="0.2">
      <c r="A22" s="193"/>
      <c r="B22" s="41"/>
      <c r="C22" s="41"/>
      <c r="D22" s="230"/>
      <c r="E22" s="231"/>
      <c r="F22" s="41"/>
      <c r="G22" s="41"/>
      <c r="H22" s="41"/>
      <c r="I22" s="41"/>
      <c r="J22" s="41"/>
      <c r="K22" s="41"/>
      <c r="L22" s="194"/>
    </row>
    <row r="23" spans="1:12" ht="13.5" hidden="1" thickBot="1" x14ac:dyDescent="0.25">
      <c r="A23" s="195"/>
      <c r="B23" s="196"/>
      <c r="C23" s="196"/>
      <c r="D23" s="232"/>
      <c r="E23" s="233"/>
      <c r="F23" s="196"/>
      <c r="G23" s="196"/>
      <c r="H23" s="196"/>
      <c r="I23" s="196"/>
      <c r="J23" s="196"/>
      <c r="K23" s="196"/>
      <c r="L23" s="197"/>
    </row>
    <row r="24" spans="1:12" s="186" customFormat="1" hidden="1" x14ac:dyDescent="0.2">
      <c r="D24" s="222"/>
      <c r="E24" s="223"/>
    </row>
    <row r="25" spans="1:12" s="186" customFormat="1" hidden="1" x14ac:dyDescent="0.2">
      <c r="D25" s="222"/>
      <c r="E25" s="223"/>
    </row>
    <row r="26" spans="1:12" s="186" customFormat="1" hidden="1" x14ac:dyDescent="0.2">
      <c r="D26" s="222"/>
      <c r="E26" s="223"/>
    </row>
    <row r="27" spans="1:12" s="186" customFormat="1" hidden="1" x14ac:dyDescent="0.2">
      <c r="D27" s="222"/>
      <c r="E27" s="223"/>
    </row>
    <row r="28" spans="1:12" s="186" customFormat="1" hidden="1" x14ac:dyDescent="0.2">
      <c r="D28" s="222"/>
      <c r="E28" s="223"/>
    </row>
    <row r="29" spans="1:12" s="186" customFormat="1" hidden="1" x14ac:dyDescent="0.2">
      <c r="D29" s="222"/>
      <c r="E29" s="223"/>
    </row>
    <row r="30" spans="1:12" s="186" customFormat="1" hidden="1" x14ac:dyDescent="0.2">
      <c r="D30" s="222"/>
      <c r="E30" s="223"/>
    </row>
    <row r="31" spans="1:12" s="186" customFormat="1" hidden="1" x14ac:dyDescent="0.2">
      <c r="D31" s="222"/>
      <c r="E31" s="223"/>
    </row>
    <row r="32" spans="1:12" s="186" customFormat="1" hidden="1" x14ac:dyDescent="0.2">
      <c r="D32" s="222"/>
      <c r="E32" s="223"/>
    </row>
    <row r="33" spans="4:5" s="186" customFormat="1" hidden="1" x14ac:dyDescent="0.2">
      <c r="D33" s="222"/>
      <c r="E33" s="223"/>
    </row>
    <row r="34" spans="4:5" s="186" customFormat="1" hidden="1" x14ac:dyDescent="0.2"/>
    <row r="35" spans="4:5" s="186" customFormat="1" hidden="1" x14ac:dyDescent="0.2"/>
    <row r="36" spans="4:5" s="186" customFormat="1" hidden="1" x14ac:dyDescent="0.2"/>
    <row r="37" spans="4:5" s="186" customFormat="1" hidden="1" x14ac:dyDescent="0.2"/>
    <row r="38" spans="4:5" s="186" customFormat="1" hidden="1" x14ac:dyDescent="0.2"/>
    <row r="39" spans="4:5" s="186" customFormat="1" hidden="1" x14ac:dyDescent="0.2"/>
    <row r="40" spans="4:5" s="186" customFormat="1" hidden="1" x14ac:dyDescent="0.2"/>
    <row r="41" spans="4:5" s="186" customFormat="1" hidden="1" x14ac:dyDescent="0.2"/>
    <row r="42" spans="4:5" s="186" customFormat="1" hidden="1" x14ac:dyDescent="0.2"/>
    <row r="43" spans="4:5" s="186" customFormat="1" hidden="1" x14ac:dyDescent="0.2"/>
    <row r="44" spans="4:5" s="186" customFormat="1" hidden="1" x14ac:dyDescent="0.2"/>
    <row r="45" spans="4:5" s="186" customFormat="1" hidden="1" x14ac:dyDescent="0.2"/>
    <row r="46" spans="4:5" s="186" customFormat="1" hidden="1" x14ac:dyDescent="0.2"/>
    <row r="47" spans="4:5" s="186" customFormat="1" hidden="1" x14ac:dyDescent="0.2"/>
    <row r="48" spans="4:5" s="186" customFormat="1" hidden="1" x14ac:dyDescent="0.2"/>
    <row r="49" s="186" customFormat="1" hidden="1" x14ac:dyDescent="0.2"/>
    <row r="50" s="186" customFormat="1" hidden="1" x14ac:dyDescent="0.2"/>
    <row r="51" s="186" customFormat="1" hidden="1" x14ac:dyDescent="0.2"/>
    <row r="52" s="186" customFormat="1" hidden="1" x14ac:dyDescent="0.2"/>
    <row r="53" s="186" customFormat="1" hidden="1" x14ac:dyDescent="0.2"/>
    <row r="54" s="186" customFormat="1" hidden="1" x14ac:dyDescent="0.2"/>
    <row r="55" s="186" customFormat="1" hidden="1" x14ac:dyDescent="0.2"/>
    <row r="56" s="186" customFormat="1" hidden="1" x14ac:dyDescent="0.2"/>
    <row r="57" s="186" customFormat="1" hidden="1" x14ac:dyDescent="0.2"/>
    <row r="58" s="186" customFormat="1" hidden="1" x14ac:dyDescent="0.2"/>
    <row r="59" s="186" customFormat="1" hidden="1" x14ac:dyDescent="0.2"/>
    <row r="60" s="186" customFormat="1" hidden="1" x14ac:dyDescent="0.2"/>
    <row r="61" s="186" customFormat="1" hidden="1" x14ac:dyDescent="0.2"/>
    <row r="62" s="186" customFormat="1" hidden="1" x14ac:dyDescent="0.2"/>
    <row r="63" s="186" customFormat="1" hidden="1" x14ac:dyDescent="0.2"/>
    <row r="64" s="186" customFormat="1" hidden="1" x14ac:dyDescent="0.2"/>
    <row r="65" s="186" customFormat="1" hidden="1" x14ac:dyDescent="0.2"/>
    <row r="66" s="186" customFormat="1" hidden="1" x14ac:dyDescent="0.2"/>
    <row r="67" s="186" customFormat="1" hidden="1" x14ac:dyDescent="0.2"/>
    <row r="68" s="186" customFormat="1" hidden="1" x14ac:dyDescent="0.2"/>
    <row r="69" s="186" customFormat="1" hidden="1" x14ac:dyDescent="0.2"/>
    <row r="70" s="186" customFormat="1" hidden="1" x14ac:dyDescent="0.2"/>
    <row r="71" s="186" customFormat="1" hidden="1" x14ac:dyDescent="0.2"/>
    <row r="72" s="186" customFormat="1" hidden="1" x14ac:dyDescent="0.2"/>
    <row r="73" s="186" customFormat="1" hidden="1" x14ac:dyDescent="0.2"/>
    <row r="74" s="186" customFormat="1" hidden="1" x14ac:dyDescent="0.2"/>
    <row r="75" s="186" customFormat="1" hidden="1" x14ac:dyDescent="0.2"/>
    <row r="76" s="186" customFormat="1" hidden="1" x14ac:dyDescent="0.2"/>
    <row r="77" s="186" customFormat="1" hidden="1" x14ac:dyDescent="0.2"/>
    <row r="78" s="186" customFormat="1" hidden="1" x14ac:dyDescent="0.2"/>
    <row r="79" s="186" customFormat="1" hidden="1" x14ac:dyDescent="0.2"/>
    <row r="80" s="186" customFormat="1" hidden="1" x14ac:dyDescent="0.2"/>
    <row r="81" s="186" customFormat="1" hidden="1" x14ac:dyDescent="0.2"/>
    <row r="82" s="186" customFormat="1" hidden="1" x14ac:dyDescent="0.2"/>
    <row r="83" s="186" customFormat="1" hidden="1" x14ac:dyDescent="0.2"/>
    <row r="84" s="186" customFormat="1" hidden="1" x14ac:dyDescent="0.2"/>
    <row r="85" s="186" customFormat="1" hidden="1" x14ac:dyDescent="0.2"/>
    <row r="86" s="186" customFormat="1" hidden="1" x14ac:dyDescent="0.2"/>
    <row r="87" s="186" customFormat="1" hidden="1" x14ac:dyDescent="0.2"/>
    <row r="88" s="186" customFormat="1" hidden="1" x14ac:dyDescent="0.2"/>
    <row r="89" s="186" customFormat="1" hidden="1" x14ac:dyDescent="0.2"/>
    <row r="90" s="186" customFormat="1" hidden="1" x14ac:dyDescent="0.2"/>
    <row r="91" s="186" customFormat="1" hidden="1" x14ac:dyDescent="0.2"/>
    <row r="92" s="186" customFormat="1" hidden="1" x14ac:dyDescent="0.2"/>
    <row r="93" s="186" customFormat="1" hidden="1" x14ac:dyDescent="0.2"/>
    <row r="94" s="186" customFormat="1" hidden="1" x14ac:dyDescent="0.2"/>
    <row r="95" s="186" customFormat="1" hidden="1" x14ac:dyDescent="0.2"/>
    <row r="96" s="186" customFormat="1" hidden="1" x14ac:dyDescent="0.2"/>
    <row r="97" s="186" customFormat="1" hidden="1" x14ac:dyDescent="0.2"/>
    <row r="98" s="186" customFormat="1" hidden="1" x14ac:dyDescent="0.2"/>
    <row r="99" s="186" customFormat="1" hidden="1" x14ac:dyDescent="0.2"/>
    <row r="100" s="186" customFormat="1" hidden="1" x14ac:dyDescent="0.2"/>
    <row r="101" s="186" customFormat="1" hidden="1" x14ac:dyDescent="0.2"/>
    <row r="102" s="186" customFormat="1" hidden="1" x14ac:dyDescent="0.2"/>
    <row r="103" s="186" customFormat="1" hidden="1" x14ac:dyDescent="0.2"/>
    <row r="104" s="186" customFormat="1" hidden="1" x14ac:dyDescent="0.2"/>
    <row r="105" s="186" customFormat="1" hidden="1" x14ac:dyDescent="0.2"/>
    <row r="106" s="186" customFormat="1" hidden="1" x14ac:dyDescent="0.2"/>
    <row r="107" s="186" customFormat="1" hidden="1" x14ac:dyDescent="0.2"/>
    <row r="108" s="186" customFormat="1" hidden="1" x14ac:dyDescent="0.2"/>
    <row r="109" s="186" customFormat="1" hidden="1" x14ac:dyDescent="0.2"/>
    <row r="110" s="186" customFormat="1" hidden="1" x14ac:dyDescent="0.2"/>
    <row r="111" s="186" customFormat="1" hidden="1" x14ac:dyDescent="0.2"/>
    <row r="112" s="186" customFormat="1" hidden="1" x14ac:dyDescent="0.2"/>
    <row r="113" s="186" customFormat="1" hidden="1" x14ac:dyDescent="0.2"/>
    <row r="114" s="186" customFormat="1" hidden="1" x14ac:dyDescent="0.2"/>
    <row r="115" s="186" customFormat="1" hidden="1" x14ac:dyDescent="0.2"/>
    <row r="116" s="186" customFormat="1" hidden="1" x14ac:dyDescent="0.2"/>
    <row r="117" s="186" customFormat="1" hidden="1" x14ac:dyDescent="0.2"/>
    <row r="118" s="186" customFormat="1" hidden="1" x14ac:dyDescent="0.2"/>
    <row r="119" s="186" customFormat="1" hidden="1" x14ac:dyDescent="0.2"/>
    <row r="120" s="186" customFormat="1" hidden="1" x14ac:dyDescent="0.2"/>
    <row r="121" s="186" customFormat="1" hidden="1" x14ac:dyDescent="0.2"/>
    <row r="122" s="186" customFormat="1" hidden="1" x14ac:dyDescent="0.2"/>
    <row r="123" s="186" customFormat="1" hidden="1" x14ac:dyDescent="0.2"/>
    <row r="124" s="186" customFormat="1" hidden="1" x14ac:dyDescent="0.2"/>
    <row r="125" s="186" customFormat="1" hidden="1" x14ac:dyDescent="0.2"/>
    <row r="126" s="186" customFormat="1" hidden="1" x14ac:dyDescent="0.2"/>
    <row r="127" s="186" customFormat="1" hidden="1" x14ac:dyDescent="0.2"/>
    <row r="128" s="186" customFormat="1" hidden="1" x14ac:dyDescent="0.2"/>
    <row r="129" s="186" customFormat="1" hidden="1" x14ac:dyDescent="0.2"/>
    <row r="130" s="186" customFormat="1" hidden="1" x14ac:dyDescent="0.2"/>
    <row r="131" s="186" customFormat="1" hidden="1" x14ac:dyDescent="0.2"/>
    <row r="132" s="186" customFormat="1" hidden="1" x14ac:dyDescent="0.2"/>
    <row r="133" s="186" customFormat="1" hidden="1" x14ac:dyDescent="0.2"/>
    <row r="134" s="186" customFormat="1" hidden="1" x14ac:dyDescent="0.2"/>
    <row r="135" s="186" customFormat="1" hidden="1" x14ac:dyDescent="0.2"/>
    <row r="136" s="186" customFormat="1" hidden="1" x14ac:dyDescent="0.2"/>
    <row r="137" s="186" customFormat="1" hidden="1" x14ac:dyDescent="0.2"/>
    <row r="138" s="186" customFormat="1" hidden="1" x14ac:dyDescent="0.2"/>
    <row r="139" s="186" customFormat="1" hidden="1" x14ac:dyDescent="0.2"/>
    <row r="140" s="186" customFormat="1" hidden="1" x14ac:dyDescent="0.2"/>
    <row r="141" s="186" customFormat="1" hidden="1" x14ac:dyDescent="0.2"/>
    <row r="142" s="186" customFormat="1" hidden="1" x14ac:dyDescent="0.2"/>
    <row r="143" s="186" customFormat="1" hidden="1" x14ac:dyDescent="0.2"/>
    <row r="144" s="186" customFormat="1" hidden="1" x14ac:dyDescent="0.2"/>
    <row r="145" s="186" customFormat="1" hidden="1" x14ac:dyDescent="0.2"/>
    <row r="146" s="186" customFormat="1" hidden="1" x14ac:dyDescent="0.2"/>
    <row r="147" s="186" customFormat="1" hidden="1" x14ac:dyDescent="0.2"/>
    <row r="148" s="186" customFormat="1" hidden="1" x14ac:dyDescent="0.2"/>
    <row r="149" s="186" customFormat="1" hidden="1" x14ac:dyDescent="0.2"/>
    <row r="150" s="186" customFormat="1" hidden="1" x14ac:dyDescent="0.2"/>
    <row r="151" s="186" customFormat="1" hidden="1" x14ac:dyDescent="0.2"/>
    <row r="152" s="186" customFormat="1" hidden="1" x14ac:dyDescent="0.2"/>
    <row r="153" s="186" customFormat="1" hidden="1" x14ac:dyDescent="0.2"/>
    <row r="154" s="186" customFormat="1" hidden="1" x14ac:dyDescent="0.2"/>
    <row r="155" s="186" customFormat="1" hidden="1" x14ac:dyDescent="0.2"/>
    <row r="156" s="186" customFormat="1" hidden="1" x14ac:dyDescent="0.2"/>
    <row r="157" s="186" customFormat="1" hidden="1" x14ac:dyDescent="0.2"/>
    <row r="158" s="186" customFormat="1" hidden="1" x14ac:dyDescent="0.2"/>
    <row r="159" s="186" customFormat="1" hidden="1" x14ac:dyDescent="0.2"/>
    <row r="160" s="186" customFormat="1" hidden="1" x14ac:dyDescent="0.2"/>
    <row r="161" s="186" customFormat="1" hidden="1" x14ac:dyDescent="0.2"/>
    <row r="162" s="186" customFormat="1" hidden="1" x14ac:dyDescent="0.2"/>
    <row r="163" s="186" customFormat="1" hidden="1" x14ac:dyDescent="0.2"/>
    <row r="164" s="186" customFormat="1" hidden="1" x14ac:dyDescent="0.2"/>
    <row r="165" s="186" customFormat="1" hidden="1" x14ac:dyDescent="0.2"/>
    <row r="166" s="186" customFormat="1" hidden="1" x14ac:dyDescent="0.2"/>
    <row r="167" s="186" customFormat="1" hidden="1" x14ac:dyDescent="0.2"/>
    <row r="168" s="186" customFormat="1" hidden="1" x14ac:dyDescent="0.2"/>
    <row r="169" s="186" customFormat="1" hidden="1" x14ac:dyDescent="0.2"/>
    <row r="170" s="186" customFormat="1" hidden="1" x14ac:dyDescent="0.2"/>
    <row r="171" s="186" customFormat="1" hidden="1" x14ac:dyDescent="0.2"/>
    <row r="172" s="186" customFormat="1" hidden="1" x14ac:dyDescent="0.2"/>
    <row r="173" s="186" customFormat="1" hidden="1" x14ac:dyDescent="0.2"/>
    <row r="174" s="186" customFormat="1" hidden="1" x14ac:dyDescent="0.2"/>
    <row r="175" s="186" customFormat="1" hidden="1" x14ac:dyDescent="0.2"/>
    <row r="176" s="186" customFormat="1" hidden="1" x14ac:dyDescent="0.2"/>
    <row r="177" s="186" customFormat="1" hidden="1" x14ac:dyDescent="0.2"/>
    <row r="178" s="186" customFormat="1" hidden="1" x14ac:dyDescent="0.2"/>
    <row r="179" s="186" customFormat="1" hidden="1" x14ac:dyDescent="0.2"/>
    <row r="180" s="186" customFormat="1" hidden="1" x14ac:dyDescent="0.2"/>
    <row r="181" s="186" customFormat="1" hidden="1" x14ac:dyDescent="0.2"/>
    <row r="182" s="186" customFormat="1" hidden="1" x14ac:dyDescent="0.2"/>
    <row r="183" s="186" customFormat="1" hidden="1" x14ac:dyDescent="0.2"/>
    <row r="184" s="186" customFormat="1" hidden="1" x14ac:dyDescent="0.2"/>
    <row r="185" s="186" customFormat="1" hidden="1" x14ac:dyDescent="0.2"/>
    <row r="186" s="186" customFormat="1" hidden="1" x14ac:dyDescent="0.2"/>
    <row r="187" s="186" customFormat="1" hidden="1" x14ac:dyDescent="0.2"/>
    <row r="188" s="186" customFormat="1" hidden="1" x14ac:dyDescent="0.2"/>
    <row r="189" s="186" customFormat="1" hidden="1" x14ac:dyDescent="0.2"/>
    <row r="190" s="186" customFormat="1" hidden="1" x14ac:dyDescent="0.2"/>
    <row r="191" s="186" customFormat="1" hidden="1" x14ac:dyDescent="0.2"/>
    <row r="192" s="186" customFormat="1" hidden="1" x14ac:dyDescent="0.2"/>
    <row r="193" s="186" customFormat="1" hidden="1" x14ac:dyDescent="0.2"/>
    <row r="194" s="186" customFormat="1" hidden="1" x14ac:dyDescent="0.2"/>
    <row r="195" s="186" customFormat="1" hidden="1" x14ac:dyDescent="0.2"/>
    <row r="196" s="186" customFormat="1" hidden="1" x14ac:dyDescent="0.2"/>
    <row r="197" s="186" customFormat="1" hidden="1" x14ac:dyDescent="0.2"/>
    <row r="198" s="186" customFormat="1" hidden="1" x14ac:dyDescent="0.2"/>
    <row r="199" s="186" customFormat="1" hidden="1" x14ac:dyDescent="0.2"/>
    <row r="200" s="186" customFormat="1" hidden="1" x14ac:dyDescent="0.2"/>
    <row r="201" s="186" customFormat="1" hidden="1" x14ac:dyDescent="0.2"/>
    <row r="202" s="186" customFormat="1" hidden="1" x14ac:dyDescent="0.2"/>
    <row r="203" s="186" customFormat="1" hidden="1" x14ac:dyDescent="0.2"/>
    <row r="204" s="186" customFormat="1" hidden="1" x14ac:dyDescent="0.2"/>
    <row r="205" s="186" customFormat="1" hidden="1" x14ac:dyDescent="0.2"/>
    <row r="206" s="186" customFormat="1" hidden="1" x14ac:dyDescent="0.2"/>
    <row r="207" s="186" customFormat="1" hidden="1" x14ac:dyDescent="0.2"/>
    <row r="208" s="186" customFormat="1" hidden="1" x14ac:dyDescent="0.2"/>
    <row r="209" s="186" customFormat="1" hidden="1" x14ac:dyDescent="0.2"/>
    <row r="210" s="186" customFormat="1" hidden="1" x14ac:dyDescent="0.2"/>
    <row r="211" s="186" customFormat="1" hidden="1" x14ac:dyDescent="0.2"/>
    <row r="212" s="186" customFormat="1" hidden="1" x14ac:dyDescent="0.2"/>
    <row r="213" s="186" customFormat="1" hidden="1" x14ac:dyDescent="0.2"/>
    <row r="214" s="186" customFormat="1" hidden="1" x14ac:dyDescent="0.2"/>
    <row r="215" s="186" customFormat="1" hidden="1" x14ac:dyDescent="0.2"/>
    <row r="216" s="186" customFormat="1" hidden="1" x14ac:dyDescent="0.2"/>
    <row r="217" s="186" customFormat="1" hidden="1" x14ac:dyDescent="0.2"/>
    <row r="218" s="186" customFormat="1" hidden="1" x14ac:dyDescent="0.2"/>
    <row r="219" s="186" customFormat="1" hidden="1" x14ac:dyDescent="0.2"/>
    <row r="220" s="186" customFormat="1" hidden="1" x14ac:dyDescent="0.2"/>
    <row r="221" s="186" customFormat="1" hidden="1" x14ac:dyDescent="0.2"/>
    <row r="222" s="186" customFormat="1" hidden="1" x14ac:dyDescent="0.2"/>
    <row r="223" s="186" customFormat="1" hidden="1" x14ac:dyDescent="0.2"/>
    <row r="224" s="186" customFormat="1" hidden="1" x14ac:dyDescent="0.2"/>
    <row r="225" s="186" customFormat="1" hidden="1" x14ac:dyDescent="0.2"/>
    <row r="226" s="186" customFormat="1" hidden="1" x14ac:dyDescent="0.2"/>
    <row r="227" s="186" customFormat="1" hidden="1" x14ac:dyDescent="0.2"/>
    <row r="228" s="186" customFormat="1" hidden="1" x14ac:dyDescent="0.2"/>
    <row r="229" s="186" customFormat="1" hidden="1" x14ac:dyDescent="0.2"/>
    <row r="230" s="186" customFormat="1" hidden="1" x14ac:dyDescent="0.2"/>
    <row r="231" s="186" customFormat="1" hidden="1" x14ac:dyDescent="0.2"/>
    <row r="232" s="186" customFormat="1" hidden="1" x14ac:dyDescent="0.2"/>
    <row r="233" s="186" customFormat="1" hidden="1" x14ac:dyDescent="0.2"/>
    <row r="234" s="186" customFormat="1" hidden="1" x14ac:dyDescent="0.2"/>
    <row r="235" s="186" customFormat="1" hidden="1" x14ac:dyDescent="0.2"/>
    <row r="236" s="186" customFormat="1" hidden="1" x14ac:dyDescent="0.2"/>
    <row r="237" s="186" customFormat="1" hidden="1" x14ac:dyDescent="0.2"/>
    <row r="238" s="186" customFormat="1" hidden="1" x14ac:dyDescent="0.2"/>
    <row r="239" s="186" customFormat="1" hidden="1" x14ac:dyDescent="0.2"/>
    <row r="240" s="186" customFormat="1" hidden="1" x14ac:dyDescent="0.2"/>
    <row r="241" s="186" customFormat="1" hidden="1" x14ac:dyDescent="0.2"/>
    <row r="242" s="186" customFormat="1" hidden="1" x14ac:dyDescent="0.2"/>
    <row r="243" s="186" customFormat="1" hidden="1" x14ac:dyDescent="0.2"/>
    <row r="244" s="186" customFormat="1" hidden="1" x14ac:dyDescent="0.2"/>
    <row r="245" s="186" customFormat="1" hidden="1" x14ac:dyDescent="0.2"/>
    <row r="246" s="186" customFormat="1" hidden="1" x14ac:dyDescent="0.2"/>
    <row r="247" s="186" customFormat="1" hidden="1" x14ac:dyDescent="0.2"/>
    <row r="248" s="186" customFormat="1" hidden="1" x14ac:dyDescent="0.2"/>
    <row r="249" s="186" customFormat="1" hidden="1" x14ac:dyDescent="0.2"/>
    <row r="250" s="186" customFormat="1" hidden="1" x14ac:dyDescent="0.2"/>
    <row r="251" s="186" customFormat="1" hidden="1" x14ac:dyDescent="0.2"/>
    <row r="252" s="186" customFormat="1" hidden="1" x14ac:dyDescent="0.2"/>
    <row r="253" s="186" customFormat="1" hidden="1" x14ac:dyDescent="0.2"/>
    <row r="254" s="186" customFormat="1" hidden="1" x14ac:dyDescent="0.2"/>
    <row r="255" s="186" customFormat="1" hidden="1" x14ac:dyDescent="0.2"/>
    <row r="256" s="186" customFormat="1" hidden="1" x14ac:dyDescent="0.2"/>
    <row r="257" s="186" customFormat="1" hidden="1" x14ac:dyDescent="0.2"/>
    <row r="258" s="186" customFormat="1" hidden="1" x14ac:dyDescent="0.2"/>
    <row r="259" s="186" customFormat="1" hidden="1" x14ac:dyDescent="0.2"/>
    <row r="260" s="186" customFormat="1" hidden="1" x14ac:dyDescent="0.2"/>
    <row r="261" s="186" customFormat="1" hidden="1" x14ac:dyDescent="0.2"/>
    <row r="262" s="186" customFormat="1" hidden="1" x14ac:dyDescent="0.2"/>
    <row r="263" s="186" customFormat="1" hidden="1" x14ac:dyDescent="0.2"/>
    <row r="264" s="186" customFormat="1" hidden="1" x14ac:dyDescent="0.2"/>
    <row r="265" s="186" customFormat="1" hidden="1" x14ac:dyDescent="0.2"/>
    <row r="266" s="186" customFormat="1" hidden="1" x14ac:dyDescent="0.2"/>
    <row r="267" s="186" customFormat="1" hidden="1" x14ac:dyDescent="0.2"/>
    <row r="268" s="186" customFormat="1" hidden="1" x14ac:dyDescent="0.2"/>
    <row r="269" s="186" customFormat="1" hidden="1" x14ac:dyDescent="0.2"/>
    <row r="270" s="186" customFormat="1" hidden="1" x14ac:dyDescent="0.2"/>
    <row r="271" s="186" customFormat="1" hidden="1" x14ac:dyDescent="0.2"/>
    <row r="272" s="186" customFormat="1" hidden="1" x14ac:dyDescent="0.2"/>
    <row r="273" s="186" customFormat="1" hidden="1" x14ac:dyDescent="0.2"/>
    <row r="274" s="186" customFormat="1" hidden="1" x14ac:dyDescent="0.2"/>
    <row r="275" s="186" customFormat="1" hidden="1" x14ac:dyDescent="0.2"/>
    <row r="276" s="186" customFormat="1" hidden="1" x14ac:dyDescent="0.2"/>
    <row r="277" s="186" customFormat="1" hidden="1" x14ac:dyDescent="0.2"/>
    <row r="278" s="186" customFormat="1" hidden="1" x14ac:dyDescent="0.2"/>
    <row r="279" s="186" customFormat="1" hidden="1" x14ac:dyDescent="0.2"/>
    <row r="280" s="186" customFormat="1" hidden="1" x14ac:dyDescent="0.2"/>
    <row r="281" s="186" customFormat="1" hidden="1" x14ac:dyDescent="0.2"/>
    <row r="282" s="186" customFormat="1" hidden="1" x14ac:dyDescent="0.2"/>
    <row r="283" s="186" customFormat="1" hidden="1" x14ac:dyDescent="0.2"/>
    <row r="284" s="186" customFormat="1" hidden="1" x14ac:dyDescent="0.2"/>
    <row r="285" s="186" customFormat="1" hidden="1" x14ac:dyDescent="0.2"/>
    <row r="286" s="186" customFormat="1" hidden="1" x14ac:dyDescent="0.2"/>
    <row r="287" s="186" customFormat="1" hidden="1" x14ac:dyDescent="0.2"/>
    <row r="288" s="186" customFormat="1" hidden="1" x14ac:dyDescent="0.2"/>
    <row r="289" s="186" customFormat="1" hidden="1" x14ac:dyDescent="0.2"/>
    <row r="290" s="186" customFormat="1" hidden="1" x14ac:dyDescent="0.2"/>
    <row r="291" s="186" customFormat="1" hidden="1" x14ac:dyDescent="0.2"/>
    <row r="292" s="186" customFormat="1" hidden="1" x14ac:dyDescent="0.2"/>
    <row r="293" s="186" customFormat="1" hidden="1" x14ac:dyDescent="0.2"/>
    <row r="294" s="186" customFormat="1" hidden="1" x14ac:dyDescent="0.2"/>
    <row r="295" s="186" customFormat="1" hidden="1" x14ac:dyDescent="0.2"/>
    <row r="296" s="186" customFormat="1" hidden="1" x14ac:dyDescent="0.2"/>
    <row r="297" s="186" customFormat="1" hidden="1" x14ac:dyDescent="0.2"/>
    <row r="298" s="186" customFormat="1" hidden="1" x14ac:dyDescent="0.2"/>
    <row r="299" s="186" customFormat="1" hidden="1" x14ac:dyDescent="0.2"/>
    <row r="300" s="186" customFormat="1" hidden="1" x14ac:dyDescent="0.2"/>
    <row r="301" s="186" customFormat="1" hidden="1" x14ac:dyDescent="0.2"/>
    <row r="302" s="186" customFormat="1" hidden="1" x14ac:dyDescent="0.2"/>
    <row r="303" s="186" customFormat="1" hidden="1" x14ac:dyDescent="0.2"/>
    <row r="304" s="186" customFormat="1" hidden="1" x14ac:dyDescent="0.2"/>
    <row r="305" s="186" customFormat="1" hidden="1" x14ac:dyDescent="0.2"/>
    <row r="306" s="186" customFormat="1" hidden="1" x14ac:dyDescent="0.2"/>
    <row r="307" s="186" customFormat="1" hidden="1" x14ac:dyDescent="0.2"/>
    <row r="308" s="186" customFormat="1" hidden="1" x14ac:dyDescent="0.2"/>
    <row r="309" s="186" customFormat="1" hidden="1" x14ac:dyDescent="0.2"/>
    <row r="310" s="186" customFormat="1" hidden="1" x14ac:dyDescent="0.2"/>
    <row r="311" s="186" customFormat="1" hidden="1" x14ac:dyDescent="0.2"/>
    <row r="312" s="186" customFormat="1" hidden="1" x14ac:dyDescent="0.2"/>
    <row r="313" s="186" customFormat="1" hidden="1" x14ac:dyDescent="0.2"/>
    <row r="314" s="186" customFormat="1" hidden="1" x14ac:dyDescent="0.2"/>
    <row r="315" s="186" customFormat="1" hidden="1" x14ac:dyDescent="0.2"/>
    <row r="316" s="186" customFormat="1" hidden="1" x14ac:dyDescent="0.2"/>
    <row r="317" s="186" customFormat="1" hidden="1" x14ac:dyDescent="0.2"/>
    <row r="318" s="186" customFormat="1" hidden="1" x14ac:dyDescent="0.2"/>
    <row r="319" s="186" customFormat="1" hidden="1" x14ac:dyDescent="0.2"/>
    <row r="320" s="186" customFormat="1" hidden="1" x14ac:dyDescent="0.2"/>
    <row r="321" s="186" customFormat="1" hidden="1" x14ac:dyDescent="0.2"/>
    <row r="322" s="186" customFormat="1" hidden="1" x14ac:dyDescent="0.2"/>
    <row r="323" s="186" customFormat="1" hidden="1" x14ac:dyDescent="0.2"/>
    <row r="324" s="186" customFormat="1" hidden="1" x14ac:dyDescent="0.2"/>
    <row r="325" s="186" customFormat="1" hidden="1" x14ac:dyDescent="0.2"/>
    <row r="326" s="186" customFormat="1" hidden="1" x14ac:dyDescent="0.2"/>
    <row r="327" s="186" customFormat="1" hidden="1" x14ac:dyDescent="0.2"/>
    <row r="328" s="186" customFormat="1" hidden="1" x14ac:dyDescent="0.2"/>
    <row r="329" s="186" customFormat="1" hidden="1" x14ac:dyDescent="0.2"/>
    <row r="330" s="186" customFormat="1" hidden="1" x14ac:dyDescent="0.2"/>
    <row r="331" s="186" customFormat="1" hidden="1" x14ac:dyDescent="0.2"/>
    <row r="332" s="186" customFormat="1" hidden="1" x14ac:dyDescent="0.2"/>
    <row r="333" s="186" customFormat="1" hidden="1" x14ac:dyDescent="0.2"/>
    <row r="334" s="186" customFormat="1" hidden="1" x14ac:dyDescent="0.2"/>
    <row r="335" s="186" customFormat="1" hidden="1" x14ac:dyDescent="0.2"/>
    <row r="336" s="186" customFormat="1" hidden="1" x14ac:dyDescent="0.2"/>
    <row r="337" s="186" customFormat="1" hidden="1" x14ac:dyDescent="0.2"/>
    <row r="338" s="186" customFormat="1" hidden="1" x14ac:dyDescent="0.2"/>
    <row r="339" s="186" customFormat="1" hidden="1" x14ac:dyDescent="0.2"/>
    <row r="340" s="186" customFormat="1" hidden="1" x14ac:dyDescent="0.2"/>
    <row r="341" s="186" customFormat="1" hidden="1" x14ac:dyDescent="0.2"/>
    <row r="342" s="186" customFormat="1" hidden="1" x14ac:dyDescent="0.2"/>
    <row r="343" s="186" customFormat="1" hidden="1" x14ac:dyDescent="0.2"/>
    <row r="344" s="186" customFormat="1" hidden="1" x14ac:dyDescent="0.2"/>
    <row r="345" s="186" customFormat="1" hidden="1" x14ac:dyDescent="0.2"/>
    <row r="346" s="186" customFormat="1" hidden="1" x14ac:dyDescent="0.2"/>
    <row r="347" s="186" customFormat="1" hidden="1" x14ac:dyDescent="0.2"/>
    <row r="348" s="186" customFormat="1" hidden="1" x14ac:dyDescent="0.2"/>
    <row r="349" s="186" customFormat="1" hidden="1" x14ac:dyDescent="0.2"/>
    <row r="350" s="186" customFormat="1" hidden="1" x14ac:dyDescent="0.2"/>
    <row r="351" s="186" customFormat="1" hidden="1" x14ac:dyDescent="0.2"/>
    <row r="352" s="186" customFormat="1" hidden="1" x14ac:dyDescent="0.2"/>
    <row r="353" s="186" customFormat="1" hidden="1" x14ac:dyDescent="0.2"/>
    <row r="354" s="186" customFormat="1" hidden="1" x14ac:dyDescent="0.2"/>
    <row r="355" s="186" customFormat="1" hidden="1" x14ac:dyDescent="0.2"/>
    <row r="356" s="186" customFormat="1" hidden="1" x14ac:dyDescent="0.2"/>
    <row r="357" s="186" customFormat="1" hidden="1" x14ac:dyDescent="0.2"/>
    <row r="358" s="186" customFormat="1" hidden="1" x14ac:dyDescent="0.2"/>
    <row r="359" s="186" customFormat="1" hidden="1" x14ac:dyDescent="0.2"/>
    <row r="360" s="186" customFormat="1" hidden="1" x14ac:dyDescent="0.2"/>
    <row r="361" s="186" customFormat="1" hidden="1" x14ac:dyDescent="0.2"/>
    <row r="362" s="186" customFormat="1" hidden="1" x14ac:dyDescent="0.2"/>
    <row r="363" s="186" customFormat="1" hidden="1" x14ac:dyDescent="0.2"/>
    <row r="364" s="186" customFormat="1" hidden="1" x14ac:dyDescent="0.2"/>
    <row r="365" s="186" customFormat="1" hidden="1" x14ac:dyDescent="0.2"/>
    <row r="366" s="186" customFormat="1" hidden="1" x14ac:dyDescent="0.2"/>
    <row r="367" s="186" customFormat="1" hidden="1" x14ac:dyDescent="0.2"/>
    <row r="368" s="186" customFormat="1" hidden="1" x14ac:dyDescent="0.2"/>
    <row r="369" s="186" customFormat="1" hidden="1" x14ac:dyDescent="0.2"/>
    <row r="370" s="186" customFormat="1" hidden="1" x14ac:dyDescent="0.2"/>
    <row r="371" s="186" customFormat="1" hidden="1" x14ac:dyDescent="0.2"/>
    <row r="372" s="186" customFormat="1" hidden="1" x14ac:dyDescent="0.2"/>
    <row r="373" s="186" customFormat="1" hidden="1" x14ac:dyDescent="0.2"/>
    <row r="374" s="186" customFormat="1" hidden="1" x14ac:dyDescent="0.2"/>
    <row r="375" s="186" customFormat="1" hidden="1" x14ac:dyDescent="0.2"/>
    <row r="376" s="186" customFormat="1" hidden="1" x14ac:dyDescent="0.2"/>
    <row r="377" s="186" customFormat="1" hidden="1" x14ac:dyDescent="0.2"/>
    <row r="378" s="186" customFormat="1" hidden="1" x14ac:dyDescent="0.2"/>
    <row r="379" s="186" customFormat="1" hidden="1" x14ac:dyDescent="0.2"/>
    <row r="380" s="186" customFormat="1" hidden="1" x14ac:dyDescent="0.2"/>
    <row r="381" s="186" customFormat="1" hidden="1" x14ac:dyDescent="0.2"/>
    <row r="382" s="186" customFormat="1" hidden="1" x14ac:dyDescent="0.2"/>
    <row r="383" s="186" customFormat="1" hidden="1" x14ac:dyDescent="0.2"/>
    <row r="384" s="186" customFormat="1" hidden="1" x14ac:dyDescent="0.2"/>
    <row r="385" s="186" customFormat="1" hidden="1" x14ac:dyDescent="0.2"/>
    <row r="386" s="186" customFormat="1" hidden="1" x14ac:dyDescent="0.2"/>
    <row r="387" s="186" customFormat="1" hidden="1" x14ac:dyDescent="0.2"/>
    <row r="388" s="186" customFormat="1" hidden="1" x14ac:dyDescent="0.2"/>
    <row r="389" s="186" customFormat="1" hidden="1" x14ac:dyDescent="0.2"/>
    <row r="390" s="186" customFormat="1" hidden="1" x14ac:dyDescent="0.2"/>
    <row r="391" s="186" customFormat="1" hidden="1" x14ac:dyDescent="0.2"/>
    <row r="392" s="186" customFormat="1" hidden="1" x14ac:dyDescent="0.2"/>
    <row r="393" s="186" customFormat="1" hidden="1" x14ac:dyDescent="0.2"/>
    <row r="394" s="186" customFormat="1" hidden="1" x14ac:dyDescent="0.2"/>
    <row r="395" s="186" customFormat="1" hidden="1" x14ac:dyDescent="0.2"/>
    <row r="396" s="186" customFormat="1" hidden="1" x14ac:dyDescent="0.2"/>
    <row r="397" s="186" customFormat="1" hidden="1" x14ac:dyDescent="0.2"/>
    <row r="398" s="186" customFormat="1" hidden="1" x14ac:dyDescent="0.2"/>
    <row r="399" s="186" customFormat="1" hidden="1" x14ac:dyDescent="0.2"/>
    <row r="400" s="186" customFormat="1" hidden="1" x14ac:dyDescent="0.2"/>
    <row r="401" s="186" customFormat="1" hidden="1" x14ac:dyDescent="0.2"/>
    <row r="402" s="186" customFormat="1" hidden="1" x14ac:dyDescent="0.2"/>
    <row r="403" s="186" customFormat="1" hidden="1" x14ac:dyDescent="0.2"/>
    <row r="404" s="186" customFormat="1" hidden="1" x14ac:dyDescent="0.2"/>
    <row r="405" s="186" customFormat="1" hidden="1" x14ac:dyDescent="0.2"/>
    <row r="406" s="186" customFormat="1" hidden="1" x14ac:dyDescent="0.2"/>
    <row r="407" s="186" customFormat="1" hidden="1" x14ac:dyDescent="0.2"/>
    <row r="408" s="186" customFormat="1" hidden="1" x14ac:dyDescent="0.2"/>
    <row r="409" s="186" customFormat="1" hidden="1" x14ac:dyDescent="0.2"/>
    <row r="410" s="186" customFormat="1" hidden="1" x14ac:dyDescent="0.2"/>
    <row r="411" s="186" customFormat="1" hidden="1" x14ac:dyDescent="0.2"/>
    <row r="412" s="186" customFormat="1" hidden="1" x14ac:dyDescent="0.2"/>
    <row r="413" s="186" customFormat="1" hidden="1" x14ac:dyDescent="0.2"/>
    <row r="414" s="186" customFormat="1" hidden="1" x14ac:dyDescent="0.2"/>
    <row r="415" s="186" customFormat="1" hidden="1" x14ac:dyDescent="0.2"/>
    <row r="416" s="186" customFormat="1" hidden="1" x14ac:dyDescent="0.2"/>
    <row r="417" s="186" customFormat="1" hidden="1" x14ac:dyDescent="0.2"/>
    <row r="418" s="186" customFormat="1" hidden="1" x14ac:dyDescent="0.2"/>
    <row r="419" s="186" customFormat="1" hidden="1" x14ac:dyDescent="0.2"/>
    <row r="420" s="186" customFormat="1" hidden="1" x14ac:dyDescent="0.2"/>
    <row r="421" s="186" customFormat="1" hidden="1" x14ac:dyDescent="0.2"/>
    <row r="422" s="186" customFormat="1" hidden="1" x14ac:dyDescent="0.2"/>
    <row r="423" s="186" customFormat="1" hidden="1" x14ac:dyDescent="0.2"/>
    <row r="424" s="186" customFormat="1" hidden="1" x14ac:dyDescent="0.2"/>
    <row r="425" s="186" customFormat="1" hidden="1" x14ac:dyDescent="0.2"/>
    <row r="426" s="186" customFormat="1" hidden="1" x14ac:dyDescent="0.2"/>
    <row r="427" s="186" customFormat="1" hidden="1" x14ac:dyDescent="0.2"/>
    <row r="428" s="186" customFormat="1" hidden="1" x14ac:dyDescent="0.2"/>
    <row r="429" s="186" customFormat="1" hidden="1" x14ac:dyDescent="0.2"/>
    <row r="430" s="186" customFormat="1" hidden="1" x14ac:dyDescent="0.2"/>
    <row r="431" s="186" customFormat="1" hidden="1" x14ac:dyDescent="0.2"/>
    <row r="432" s="186" customFormat="1" hidden="1" x14ac:dyDescent="0.2"/>
    <row r="433" s="186" customFormat="1" hidden="1" x14ac:dyDescent="0.2"/>
    <row r="434" s="186" customFormat="1" hidden="1" x14ac:dyDescent="0.2"/>
    <row r="435" s="186" customFormat="1" hidden="1" x14ac:dyDescent="0.2"/>
    <row r="436" s="186" customFormat="1" hidden="1" x14ac:dyDescent="0.2"/>
    <row r="437" s="186" customFormat="1" hidden="1" x14ac:dyDescent="0.2"/>
    <row r="438" s="186" customFormat="1" hidden="1" x14ac:dyDescent="0.2"/>
    <row r="439" s="186" customFormat="1" hidden="1" x14ac:dyDescent="0.2"/>
    <row r="440" s="186" customFormat="1" hidden="1" x14ac:dyDescent="0.2"/>
    <row r="441" s="186" customFormat="1" hidden="1" x14ac:dyDescent="0.2"/>
    <row r="442" s="186" customFormat="1" hidden="1" x14ac:dyDescent="0.2"/>
    <row r="443" s="186" customFormat="1" hidden="1" x14ac:dyDescent="0.2"/>
    <row r="444" s="186" customFormat="1" hidden="1" x14ac:dyDescent="0.2"/>
    <row r="445" s="186" customFormat="1" hidden="1" x14ac:dyDescent="0.2"/>
    <row r="446" s="186" customFormat="1" hidden="1" x14ac:dyDescent="0.2"/>
    <row r="447" s="186" customFormat="1" hidden="1" x14ac:dyDescent="0.2"/>
    <row r="448" s="186" customFormat="1" hidden="1" x14ac:dyDescent="0.2"/>
    <row r="449" s="186" customFormat="1" hidden="1" x14ac:dyDescent="0.2"/>
    <row r="450" s="186" customFormat="1" hidden="1" x14ac:dyDescent="0.2"/>
    <row r="451" s="186" customFormat="1" hidden="1" x14ac:dyDescent="0.2"/>
    <row r="452" s="186" customFormat="1" hidden="1" x14ac:dyDescent="0.2"/>
    <row r="453" s="186" customFormat="1" hidden="1" x14ac:dyDescent="0.2"/>
    <row r="454" s="186" customFormat="1" hidden="1" x14ac:dyDescent="0.2"/>
    <row r="455" s="186" customFormat="1" hidden="1" x14ac:dyDescent="0.2"/>
    <row r="456" s="186" customFormat="1" hidden="1" x14ac:dyDescent="0.2"/>
    <row r="457" s="186" customFormat="1" hidden="1" x14ac:dyDescent="0.2"/>
    <row r="458" s="186" customFormat="1" hidden="1" x14ac:dyDescent="0.2"/>
    <row r="459" s="186" customFormat="1" hidden="1" x14ac:dyDescent="0.2"/>
    <row r="460" s="186" customFormat="1" hidden="1" x14ac:dyDescent="0.2"/>
    <row r="461" s="186" customFormat="1" hidden="1" x14ac:dyDescent="0.2"/>
    <row r="462" s="186" customFormat="1" hidden="1" x14ac:dyDescent="0.2"/>
    <row r="463" s="186" customFormat="1" hidden="1" x14ac:dyDescent="0.2"/>
    <row r="464" s="186" customFormat="1" hidden="1" x14ac:dyDescent="0.2"/>
    <row r="465" s="186" customFormat="1" hidden="1" x14ac:dyDescent="0.2"/>
    <row r="466" s="186" customFormat="1" hidden="1" x14ac:dyDescent="0.2"/>
    <row r="467" s="186" customFormat="1" hidden="1" x14ac:dyDescent="0.2"/>
    <row r="468" s="186" customFormat="1" hidden="1" x14ac:dyDescent="0.2"/>
    <row r="469" s="186" customFormat="1" hidden="1" x14ac:dyDescent="0.2"/>
    <row r="470" s="186" customFormat="1" hidden="1" x14ac:dyDescent="0.2"/>
    <row r="471" s="186" customFormat="1" hidden="1" x14ac:dyDescent="0.2"/>
    <row r="472" s="186" customFormat="1" hidden="1" x14ac:dyDescent="0.2"/>
    <row r="473" s="186" customFormat="1" hidden="1" x14ac:dyDescent="0.2"/>
    <row r="474" s="186" customFormat="1" hidden="1" x14ac:dyDescent="0.2"/>
    <row r="475" s="186" customFormat="1" hidden="1" x14ac:dyDescent="0.2"/>
    <row r="476" s="186" customFormat="1" hidden="1" x14ac:dyDescent="0.2"/>
    <row r="477" s="186" customFormat="1" hidden="1" x14ac:dyDescent="0.2"/>
    <row r="478" s="186" customFormat="1" hidden="1" x14ac:dyDescent="0.2"/>
    <row r="479" s="186" customFormat="1" hidden="1" x14ac:dyDescent="0.2"/>
    <row r="480" s="186" customFormat="1" hidden="1" x14ac:dyDescent="0.2"/>
    <row r="481" s="186" customFormat="1" hidden="1" x14ac:dyDescent="0.2"/>
    <row r="482" s="186" customFormat="1" hidden="1" x14ac:dyDescent="0.2"/>
    <row r="483" s="186" customFormat="1" hidden="1" x14ac:dyDescent="0.2"/>
    <row r="484" s="186" customFormat="1" hidden="1" x14ac:dyDescent="0.2"/>
    <row r="485" s="186" customFormat="1" hidden="1" x14ac:dyDescent="0.2"/>
    <row r="486" s="186" customFormat="1" hidden="1" x14ac:dyDescent="0.2"/>
    <row r="487" s="186" customFormat="1" hidden="1" x14ac:dyDescent="0.2"/>
    <row r="488" s="186" customFormat="1" hidden="1" x14ac:dyDescent="0.2"/>
    <row r="489" s="186" customFormat="1" hidden="1" x14ac:dyDescent="0.2"/>
    <row r="490" s="186" customFormat="1" hidden="1" x14ac:dyDescent="0.2"/>
    <row r="491" s="186" customFormat="1" hidden="1" x14ac:dyDescent="0.2"/>
    <row r="492" s="186" customFormat="1" hidden="1" x14ac:dyDescent="0.2"/>
    <row r="493" s="186" customFormat="1" hidden="1" x14ac:dyDescent="0.2"/>
    <row r="494" s="186" customFormat="1" hidden="1" x14ac:dyDescent="0.2"/>
    <row r="495" s="186" customFormat="1" hidden="1" x14ac:dyDescent="0.2"/>
    <row r="496" s="186" customFormat="1" hidden="1" x14ac:dyDescent="0.2"/>
    <row r="497" s="186" customFormat="1" hidden="1" x14ac:dyDescent="0.2"/>
    <row r="498" s="186" customFormat="1" hidden="1" x14ac:dyDescent="0.2"/>
    <row r="499" s="186" customFormat="1" hidden="1" x14ac:dyDescent="0.2"/>
    <row r="500" s="186" customFormat="1" hidden="1" x14ac:dyDescent="0.2"/>
    <row r="501" s="186" customFormat="1" hidden="1" x14ac:dyDescent="0.2"/>
    <row r="502" s="186" customFormat="1" hidden="1" x14ac:dyDescent="0.2"/>
    <row r="503" s="186" customFormat="1" hidden="1" x14ac:dyDescent="0.2"/>
    <row r="504" s="186" customFormat="1" hidden="1" x14ac:dyDescent="0.2"/>
    <row r="505" s="186" customFormat="1" hidden="1" x14ac:dyDescent="0.2"/>
    <row r="506" s="186" customFormat="1" hidden="1" x14ac:dyDescent="0.2"/>
    <row r="507" s="186" customFormat="1" hidden="1" x14ac:dyDescent="0.2"/>
    <row r="508" s="186" customFormat="1" hidden="1" x14ac:dyDescent="0.2"/>
    <row r="509" s="186" customFormat="1" hidden="1" x14ac:dyDescent="0.2"/>
    <row r="510" s="186" customFormat="1" hidden="1" x14ac:dyDescent="0.2"/>
    <row r="511" s="186" customFormat="1" hidden="1" x14ac:dyDescent="0.2"/>
    <row r="512" s="186" customFormat="1" hidden="1" x14ac:dyDescent="0.2"/>
    <row r="513" s="186" customFormat="1" hidden="1" x14ac:dyDescent="0.2"/>
    <row r="514" s="186" customFormat="1" hidden="1" x14ac:dyDescent="0.2"/>
    <row r="515" s="186" customFormat="1" hidden="1" x14ac:dyDescent="0.2"/>
    <row r="516" s="186" customFormat="1" hidden="1" x14ac:dyDescent="0.2"/>
    <row r="517" s="186" customFormat="1" hidden="1" x14ac:dyDescent="0.2"/>
    <row r="518" s="186" customFormat="1" hidden="1" x14ac:dyDescent="0.2"/>
    <row r="519" s="186" customFormat="1" hidden="1" x14ac:dyDescent="0.2"/>
    <row r="520" s="186" customFormat="1" hidden="1" x14ac:dyDescent="0.2"/>
    <row r="521" s="186" customFormat="1" hidden="1" x14ac:dyDescent="0.2"/>
    <row r="522" s="186" customFormat="1" hidden="1" x14ac:dyDescent="0.2"/>
    <row r="523" s="186" customFormat="1" hidden="1" x14ac:dyDescent="0.2"/>
    <row r="524" s="186" customFormat="1" hidden="1" x14ac:dyDescent="0.2"/>
    <row r="525" s="186" customFormat="1" hidden="1" x14ac:dyDescent="0.2"/>
    <row r="526" s="186" customFormat="1" hidden="1" x14ac:dyDescent="0.2"/>
    <row r="527" s="186" customFormat="1" hidden="1" x14ac:dyDescent="0.2"/>
    <row r="528" s="186" customFormat="1" hidden="1" x14ac:dyDescent="0.2"/>
    <row r="529" s="186" customFormat="1" hidden="1" x14ac:dyDescent="0.2"/>
    <row r="530" s="186" customFormat="1" hidden="1" x14ac:dyDescent="0.2"/>
    <row r="531" s="186" customFormat="1" hidden="1" x14ac:dyDescent="0.2"/>
    <row r="532" s="186" customFormat="1" hidden="1" x14ac:dyDescent="0.2"/>
    <row r="533" s="186" customFormat="1" hidden="1" x14ac:dyDescent="0.2"/>
    <row r="534" s="186" customFormat="1" hidden="1" x14ac:dyDescent="0.2"/>
    <row r="535" s="186" customFormat="1" hidden="1" x14ac:dyDescent="0.2"/>
    <row r="536" s="186" customFormat="1" hidden="1" x14ac:dyDescent="0.2"/>
    <row r="537" s="186" customFormat="1" hidden="1" x14ac:dyDescent="0.2"/>
    <row r="538" s="186" customFormat="1" hidden="1" x14ac:dyDescent="0.2"/>
    <row r="539" s="186" customFormat="1" hidden="1" x14ac:dyDescent="0.2"/>
    <row r="540" s="186" customFormat="1" hidden="1" x14ac:dyDescent="0.2"/>
    <row r="541" s="186" customFormat="1" hidden="1" x14ac:dyDescent="0.2"/>
    <row r="542" s="186" customFormat="1" hidden="1" x14ac:dyDescent="0.2"/>
    <row r="543" s="186" customFormat="1" hidden="1" x14ac:dyDescent="0.2"/>
    <row r="544" s="186" customFormat="1" hidden="1" x14ac:dyDescent="0.2"/>
    <row r="545" s="186" customFormat="1" hidden="1" x14ac:dyDescent="0.2"/>
    <row r="546" s="186" customFormat="1" hidden="1" x14ac:dyDescent="0.2"/>
    <row r="547" s="186" customFormat="1" hidden="1" x14ac:dyDescent="0.2"/>
    <row r="548" s="186" customFormat="1" hidden="1" x14ac:dyDescent="0.2"/>
    <row r="549" s="186" customFormat="1" hidden="1" x14ac:dyDescent="0.2"/>
    <row r="550" s="186" customFormat="1" hidden="1" x14ac:dyDescent="0.2"/>
    <row r="551" s="186" customFormat="1" hidden="1" x14ac:dyDescent="0.2"/>
    <row r="552" s="186" customFormat="1" hidden="1" x14ac:dyDescent="0.2"/>
    <row r="553" s="186" customFormat="1" hidden="1" x14ac:dyDescent="0.2"/>
    <row r="554" s="186" customFormat="1" hidden="1" x14ac:dyDescent="0.2"/>
    <row r="555" s="186" customFormat="1" hidden="1" x14ac:dyDescent="0.2"/>
    <row r="556" s="186" customFormat="1" hidden="1" x14ac:dyDescent="0.2"/>
    <row r="557" s="186" customFormat="1" hidden="1" x14ac:dyDescent="0.2"/>
    <row r="558" s="186" customFormat="1" hidden="1" x14ac:dyDescent="0.2"/>
    <row r="559" s="186" customFormat="1" hidden="1" x14ac:dyDescent="0.2"/>
    <row r="560" s="186" customFormat="1" hidden="1" x14ac:dyDescent="0.2"/>
    <row r="561" s="186" customFormat="1" hidden="1" x14ac:dyDescent="0.2"/>
    <row r="562" s="186" customFormat="1" hidden="1" x14ac:dyDescent="0.2"/>
    <row r="563" s="186" customFormat="1" hidden="1" x14ac:dyDescent="0.2"/>
    <row r="564" s="186" customFormat="1" hidden="1" x14ac:dyDescent="0.2"/>
    <row r="565" s="186" customFormat="1" hidden="1" x14ac:dyDescent="0.2"/>
    <row r="566" s="186" customFormat="1" hidden="1" x14ac:dyDescent="0.2"/>
    <row r="567" s="186" customFormat="1" hidden="1" x14ac:dyDescent="0.2"/>
    <row r="568" s="186" customFormat="1" hidden="1" x14ac:dyDescent="0.2"/>
    <row r="569" s="186" customFormat="1" hidden="1" x14ac:dyDescent="0.2"/>
    <row r="570" s="186" customFormat="1" hidden="1" x14ac:dyDescent="0.2"/>
    <row r="571" s="186" customFormat="1" hidden="1" x14ac:dyDescent="0.2"/>
    <row r="572" s="186" customFormat="1" hidden="1" x14ac:dyDescent="0.2"/>
    <row r="573" s="186" customFormat="1" hidden="1" x14ac:dyDescent="0.2"/>
    <row r="574" s="186" customFormat="1" hidden="1" x14ac:dyDescent="0.2"/>
    <row r="575" s="186" customFormat="1" hidden="1" x14ac:dyDescent="0.2"/>
    <row r="576" s="186" customFormat="1" hidden="1" x14ac:dyDescent="0.2"/>
    <row r="577" s="186" customFormat="1" hidden="1" x14ac:dyDescent="0.2"/>
    <row r="578" s="186" customFormat="1" hidden="1" x14ac:dyDescent="0.2"/>
    <row r="579" s="186" customFormat="1" hidden="1" x14ac:dyDescent="0.2"/>
    <row r="580" s="186" customFormat="1" hidden="1" x14ac:dyDescent="0.2"/>
    <row r="581" s="186" customFormat="1" hidden="1" x14ac:dyDescent="0.2"/>
    <row r="582" s="186" customFormat="1" hidden="1" x14ac:dyDescent="0.2"/>
    <row r="583" s="186" customFormat="1" hidden="1" x14ac:dyDescent="0.2"/>
    <row r="584" s="186" customFormat="1" hidden="1" x14ac:dyDescent="0.2"/>
    <row r="585" s="186" customFormat="1" hidden="1" x14ac:dyDescent="0.2"/>
    <row r="586" s="186" customFormat="1" hidden="1" x14ac:dyDescent="0.2"/>
    <row r="587" s="186" customFormat="1" hidden="1" x14ac:dyDescent="0.2"/>
    <row r="588" s="186" customFormat="1" hidden="1" x14ac:dyDescent="0.2"/>
    <row r="589" s="186" customFormat="1" hidden="1" x14ac:dyDescent="0.2"/>
    <row r="590" s="186" customFormat="1" hidden="1" x14ac:dyDescent="0.2"/>
    <row r="591" s="186" customFormat="1" hidden="1" x14ac:dyDescent="0.2"/>
    <row r="592" s="186" customFormat="1" hidden="1" x14ac:dyDescent="0.2"/>
    <row r="593" s="186" customFormat="1" hidden="1" x14ac:dyDescent="0.2"/>
    <row r="594" s="186" customFormat="1" hidden="1" x14ac:dyDescent="0.2"/>
    <row r="595" s="186" customFormat="1" hidden="1" x14ac:dyDescent="0.2"/>
    <row r="596" s="186" customFormat="1" hidden="1" x14ac:dyDescent="0.2"/>
    <row r="597" s="186" customFormat="1" hidden="1" x14ac:dyDescent="0.2"/>
    <row r="598" s="186" customFormat="1" hidden="1" x14ac:dyDescent="0.2"/>
    <row r="599" s="186" customFormat="1" hidden="1" x14ac:dyDescent="0.2"/>
    <row r="600" s="186" customFormat="1" hidden="1" x14ac:dyDescent="0.2"/>
    <row r="601" s="186" customFormat="1" hidden="1" x14ac:dyDescent="0.2"/>
    <row r="602" s="186" customFormat="1" hidden="1" x14ac:dyDescent="0.2"/>
    <row r="603" s="186" customFormat="1" hidden="1" x14ac:dyDescent="0.2"/>
    <row r="604" s="186" customFormat="1" hidden="1" x14ac:dyDescent="0.2"/>
    <row r="605" s="186" customFormat="1" hidden="1" x14ac:dyDescent="0.2"/>
    <row r="606" s="186" customFormat="1" hidden="1" x14ac:dyDescent="0.2"/>
    <row r="607" s="186" customFormat="1" hidden="1" x14ac:dyDescent="0.2"/>
    <row r="608" s="186" customFormat="1" hidden="1" x14ac:dyDescent="0.2"/>
    <row r="609" s="186" customFormat="1" hidden="1" x14ac:dyDescent="0.2"/>
    <row r="610" s="186" customFormat="1" hidden="1" x14ac:dyDescent="0.2"/>
    <row r="611" s="186" customFormat="1" hidden="1" x14ac:dyDescent="0.2"/>
    <row r="612" s="186" customFormat="1" hidden="1" x14ac:dyDescent="0.2"/>
    <row r="613" s="186" customFormat="1" hidden="1" x14ac:dyDescent="0.2"/>
    <row r="614" s="186" customFormat="1" hidden="1" x14ac:dyDescent="0.2"/>
    <row r="615" s="186" customFormat="1" hidden="1" x14ac:dyDescent="0.2"/>
    <row r="616" s="186" customFormat="1" hidden="1" x14ac:dyDescent="0.2"/>
    <row r="617" s="186" customFormat="1" hidden="1" x14ac:dyDescent="0.2"/>
    <row r="618" s="186" customFormat="1" hidden="1" x14ac:dyDescent="0.2"/>
    <row r="619" s="186" customFormat="1" hidden="1" x14ac:dyDescent="0.2"/>
    <row r="620" s="186" customFormat="1" hidden="1" x14ac:dyDescent="0.2"/>
    <row r="621" s="186" customFormat="1" hidden="1" x14ac:dyDescent="0.2"/>
    <row r="622" s="186" customFormat="1" hidden="1" x14ac:dyDescent="0.2"/>
    <row r="623" s="186" customFormat="1" hidden="1" x14ac:dyDescent="0.2"/>
    <row r="624" s="186" customFormat="1" hidden="1" x14ac:dyDescent="0.2"/>
    <row r="625" s="186" customFormat="1" hidden="1" x14ac:dyDescent="0.2"/>
    <row r="626" s="186" customFormat="1" hidden="1" x14ac:dyDescent="0.2"/>
    <row r="627" s="186" customFormat="1" hidden="1" x14ac:dyDescent="0.2"/>
    <row r="628" s="186" customFormat="1" hidden="1" x14ac:dyDescent="0.2"/>
    <row r="629" s="186" customFormat="1" hidden="1" x14ac:dyDescent="0.2"/>
    <row r="630" s="186" customFormat="1" hidden="1" x14ac:dyDescent="0.2"/>
    <row r="631" s="186" customFormat="1" hidden="1" x14ac:dyDescent="0.2"/>
    <row r="632" s="186" customFormat="1" hidden="1" x14ac:dyDescent="0.2"/>
    <row r="633" s="186" customFormat="1" hidden="1" x14ac:dyDescent="0.2"/>
    <row r="634" s="186" customFormat="1" hidden="1" x14ac:dyDescent="0.2"/>
    <row r="635" s="186" customFormat="1" hidden="1" x14ac:dyDescent="0.2"/>
    <row r="636" s="186" customFormat="1" hidden="1" x14ac:dyDescent="0.2"/>
    <row r="637" s="186" customFormat="1" hidden="1" x14ac:dyDescent="0.2"/>
    <row r="638" s="186" customFormat="1" hidden="1" x14ac:dyDescent="0.2"/>
    <row r="639" s="186" customFormat="1" hidden="1" x14ac:dyDescent="0.2"/>
    <row r="640" s="186" customFormat="1" hidden="1" x14ac:dyDescent="0.2"/>
    <row r="641" s="186" customFormat="1" hidden="1" x14ac:dyDescent="0.2"/>
    <row r="642" s="186" customFormat="1" hidden="1" x14ac:dyDescent="0.2"/>
    <row r="643" s="186" customFormat="1" hidden="1" x14ac:dyDescent="0.2"/>
    <row r="644" s="186" customFormat="1" hidden="1" x14ac:dyDescent="0.2"/>
    <row r="645" s="186" customFormat="1" hidden="1" x14ac:dyDescent="0.2"/>
    <row r="646" s="186" customFormat="1" hidden="1" x14ac:dyDescent="0.2"/>
    <row r="647" s="186" customFormat="1" hidden="1" x14ac:dyDescent="0.2"/>
    <row r="648" s="186" customFormat="1" hidden="1" x14ac:dyDescent="0.2"/>
    <row r="649" s="186" customFormat="1" hidden="1" x14ac:dyDescent="0.2"/>
    <row r="650" s="186" customFormat="1" hidden="1" x14ac:dyDescent="0.2"/>
    <row r="651" s="186" customFormat="1" hidden="1" x14ac:dyDescent="0.2"/>
    <row r="652" s="186" customFormat="1" hidden="1" x14ac:dyDescent="0.2"/>
    <row r="653" s="186" customFormat="1" hidden="1" x14ac:dyDescent="0.2"/>
    <row r="654" s="186" customFormat="1" hidden="1" x14ac:dyDescent="0.2"/>
    <row r="655" s="186" customFormat="1" hidden="1" x14ac:dyDescent="0.2"/>
    <row r="656" s="186" customFormat="1" hidden="1" x14ac:dyDescent="0.2"/>
    <row r="657" s="186" customFormat="1" hidden="1" x14ac:dyDescent="0.2"/>
    <row r="658" s="186" customFormat="1" hidden="1" x14ac:dyDescent="0.2"/>
    <row r="659" s="186" customFormat="1" hidden="1" x14ac:dyDescent="0.2"/>
    <row r="660" s="186" customFormat="1" hidden="1" x14ac:dyDescent="0.2"/>
    <row r="661" s="186" customFormat="1" hidden="1" x14ac:dyDescent="0.2"/>
    <row r="662" s="186" customFormat="1" hidden="1" x14ac:dyDescent="0.2"/>
    <row r="663" s="186" customFormat="1" hidden="1" x14ac:dyDescent="0.2"/>
    <row r="664" s="186" customFormat="1" hidden="1" x14ac:dyDescent="0.2"/>
    <row r="665" s="186" customFormat="1" hidden="1" x14ac:dyDescent="0.2"/>
    <row r="666" s="186" customFormat="1" hidden="1" x14ac:dyDescent="0.2"/>
    <row r="667" s="186" customFormat="1" hidden="1" x14ac:dyDescent="0.2"/>
    <row r="668" s="186" customFormat="1" hidden="1" x14ac:dyDescent="0.2"/>
    <row r="669" s="186" customFormat="1" hidden="1" x14ac:dyDescent="0.2"/>
    <row r="670" s="186" customFormat="1" hidden="1" x14ac:dyDescent="0.2"/>
    <row r="671" s="186" customFormat="1" hidden="1" x14ac:dyDescent="0.2"/>
    <row r="672" s="186" customFormat="1" hidden="1" x14ac:dyDescent="0.2"/>
    <row r="673" s="186" customFormat="1" hidden="1" x14ac:dyDescent="0.2"/>
    <row r="674" s="186" customFormat="1" hidden="1" x14ac:dyDescent="0.2"/>
    <row r="675" s="186" customFormat="1" hidden="1" x14ac:dyDescent="0.2"/>
    <row r="676" s="186" customFormat="1" hidden="1" x14ac:dyDescent="0.2"/>
    <row r="677" s="186" customFormat="1" hidden="1" x14ac:dyDescent="0.2"/>
    <row r="678" s="186" customFormat="1" hidden="1" x14ac:dyDescent="0.2"/>
    <row r="679" s="186" customFormat="1" hidden="1" x14ac:dyDescent="0.2"/>
    <row r="680" s="186" customFormat="1" hidden="1" x14ac:dyDescent="0.2"/>
    <row r="681" s="186" customFormat="1" hidden="1" x14ac:dyDescent="0.2"/>
    <row r="682" s="186" customFormat="1" hidden="1" x14ac:dyDescent="0.2"/>
    <row r="683" s="186" customFormat="1" hidden="1" x14ac:dyDescent="0.2"/>
    <row r="684" s="186" customFormat="1" hidden="1" x14ac:dyDescent="0.2"/>
    <row r="685" s="186" customFormat="1" hidden="1" x14ac:dyDescent="0.2"/>
    <row r="686" s="186" customFormat="1" hidden="1" x14ac:dyDescent="0.2"/>
    <row r="687" s="186" customFormat="1" hidden="1" x14ac:dyDescent="0.2"/>
    <row r="688" s="186" customFormat="1" hidden="1" x14ac:dyDescent="0.2"/>
    <row r="689" s="186" customFormat="1" hidden="1" x14ac:dyDescent="0.2"/>
    <row r="690" s="186" customFormat="1" hidden="1" x14ac:dyDescent="0.2"/>
    <row r="691" s="186" customFormat="1" hidden="1" x14ac:dyDescent="0.2"/>
    <row r="692" s="186" customFormat="1" hidden="1" x14ac:dyDescent="0.2"/>
    <row r="693" s="186" customFormat="1" hidden="1" x14ac:dyDescent="0.2"/>
    <row r="694" s="186" customFormat="1" hidden="1" x14ac:dyDescent="0.2"/>
    <row r="695" s="186" customFormat="1" hidden="1" x14ac:dyDescent="0.2"/>
    <row r="696" s="186" customFormat="1" hidden="1" x14ac:dyDescent="0.2"/>
    <row r="697" s="186" customFormat="1" hidden="1" x14ac:dyDescent="0.2"/>
    <row r="698" s="186" customFormat="1" hidden="1" x14ac:dyDescent="0.2"/>
    <row r="699" s="186" customFormat="1" hidden="1" x14ac:dyDescent="0.2"/>
    <row r="700" s="186" customFormat="1" hidden="1" x14ac:dyDescent="0.2"/>
    <row r="701" s="186" customFormat="1" hidden="1" x14ac:dyDescent="0.2"/>
    <row r="702" s="186" customFormat="1" hidden="1" x14ac:dyDescent="0.2"/>
    <row r="703" s="186" customFormat="1" hidden="1" x14ac:dyDescent="0.2"/>
    <row r="704" s="186" customFormat="1" hidden="1" x14ac:dyDescent="0.2"/>
    <row r="705" s="186" customFormat="1" hidden="1" x14ac:dyDescent="0.2"/>
    <row r="706" s="186" customFormat="1" hidden="1" x14ac:dyDescent="0.2"/>
    <row r="707" s="186" customFormat="1" hidden="1" x14ac:dyDescent="0.2"/>
    <row r="708" s="186" customFormat="1" hidden="1" x14ac:dyDescent="0.2"/>
    <row r="709" s="186" customFormat="1" hidden="1" x14ac:dyDescent="0.2"/>
    <row r="710" s="186" customFormat="1" hidden="1" x14ac:dyDescent="0.2"/>
    <row r="711" s="186" customFormat="1" hidden="1" x14ac:dyDescent="0.2"/>
    <row r="712" s="186" customFormat="1" hidden="1" x14ac:dyDescent="0.2"/>
    <row r="713" s="186" customFormat="1" hidden="1" x14ac:dyDescent="0.2"/>
    <row r="714" s="186" customFormat="1" hidden="1" x14ac:dyDescent="0.2"/>
    <row r="715" s="186" customFormat="1" hidden="1" x14ac:dyDescent="0.2"/>
    <row r="716" s="186" customFormat="1" hidden="1" x14ac:dyDescent="0.2"/>
    <row r="717" s="186" customFormat="1" hidden="1" x14ac:dyDescent="0.2"/>
    <row r="718" s="186" customFormat="1" hidden="1" x14ac:dyDescent="0.2"/>
    <row r="719" s="186" customFormat="1" hidden="1" x14ac:dyDescent="0.2"/>
    <row r="720" s="186" customFormat="1" hidden="1" x14ac:dyDescent="0.2"/>
    <row r="721" s="186" customFormat="1" hidden="1" x14ac:dyDescent="0.2"/>
    <row r="722" s="186" customFormat="1" hidden="1" x14ac:dyDescent="0.2"/>
    <row r="723" s="186" customFormat="1" hidden="1" x14ac:dyDescent="0.2"/>
    <row r="724" s="186" customFormat="1" hidden="1" x14ac:dyDescent="0.2"/>
    <row r="725" s="186" customFormat="1" hidden="1" x14ac:dyDescent="0.2"/>
    <row r="726" s="186" customFormat="1" hidden="1" x14ac:dyDescent="0.2"/>
    <row r="727" s="186" customFormat="1" hidden="1" x14ac:dyDescent="0.2"/>
    <row r="728" s="186" customFormat="1" hidden="1" x14ac:dyDescent="0.2"/>
    <row r="729" s="186" customFormat="1" hidden="1" x14ac:dyDescent="0.2"/>
    <row r="730" s="186" customFormat="1" hidden="1" x14ac:dyDescent="0.2"/>
    <row r="731" s="186" customFormat="1" hidden="1" x14ac:dyDescent="0.2"/>
    <row r="732" s="186" customFormat="1" hidden="1" x14ac:dyDescent="0.2"/>
    <row r="733" s="186" customFormat="1" hidden="1" x14ac:dyDescent="0.2"/>
    <row r="734" s="186" customFormat="1" hidden="1" x14ac:dyDescent="0.2"/>
    <row r="735" s="186" customFormat="1" hidden="1" x14ac:dyDescent="0.2"/>
    <row r="736" s="186" customFormat="1" hidden="1" x14ac:dyDescent="0.2"/>
    <row r="737" s="186" customFormat="1" hidden="1" x14ac:dyDescent="0.2"/>
    <row r="738" s="186" customFormat="1" hidden="1" x14ac:dyDescent="0.2"/>
    <row r="739" s="186" customFormat="1" hidden="1" x14ac:dyDescent="0.2"/>
    <row r="740" s="186" customFormat="1" hidden="1" x14ac:dyDescent="0.2"/>
    <row r="741" s="186" customFormat="1" hidden="1" x14ac:dyDescent="0.2"/>
    <row r="742" s="186" customFormat="1" hidden="1" x14ac:dyDescent="0.2"/>
    <row r="743" s="186" customFormat="1" hidden="1" x14ac:dyDescent="0.2"/>
    <row r="744" s="186" customFormat="1" hidden="1" x14ac:dyDescent="0.2"/>
    <row r="745" s="186" customFormat="1" hidden="1" x14ac:dyDescent="0.2"/>
    <row r="746" s="186" customFormat="1" hidden="1" x14ac:dyDescent="0.2"/>
    <row r="747" s="186" customFormat="1" hidden="1" x14ac:dyDescent="0.2"/>
    <row r="748" s="186" customFormat="1" hidden="1" x14ac:dyDescent="0.2"/>
    <row r="749" s="186" customFormat="1" hidden="1" x14ac:dyDescent="0.2"/>
    <row r="750" s="186" customFormat="1" hidden="1" x14ac:dyDescent="0.2"/>
    <row r="751" s="186" customFormat="1" hidden="1" x14ac:dyDescent="0.2"/>
    <row r="752" s="186" customFormat="1" hidden="1" x14ac:dyDescent="0.2"/>
    <row r="753" s="186" customFormat="1" hidden="1" x14ac:dyDescent="0.2"/>
    <row r="754" s="186" customFormat="1" hidden="1" x14ac:dyDescent="0.2"/>
    <row r="755" s="186" customFormat="1" hidden="1" x14ac:dyDescent="0.2"/>
    <row r="756" s="186" customFormat="1" hidden="1" x14ac:dyDescent="0.2"/>
    <row r="757" s="186" customFormat="1" hidden="1" x14ac:dyDescent="0.2"/>
    <row r="758" s="186" customFormat="1" hidden="1" x14ac:dyDescent="0.2"/>
    <row r="759" s="186" customFormat="1" hidden="1" x14ac:dyDescent="0.2"/>
    <row r="760" s="186" customFormat="1" hidden="1" x14ac:dyDescent="0.2"/>
    <row r="761" s="186" customFormat="1" hidden="1" x14ac:dyDescent="0.2"/>
    <row r="762" s="186" customFormat="1" hidden="1" x14ac:dyDescent="0.2"/>
    <row r="763" s="186" customFormat="1" hidden="1" x14ac:dyDescent="0.2"/>
    <row r="764" s="186" customFormat="1" hidden="1" x14ac:dyDescent="0.2"/>
    <row r="765" s="186" customFormat="1" hidden="1" x14ac:dyDescent="0.2"/>
    <row r="766" s="186" customFormat="1" hidden="1" x14ac:dyDescent="0.2"/>
    <row r="767" s="186" customFormat="1" hidden="1" x14ac:dyDescent="0.2"/>
    <row r="768" s="186" customFormat="1" hidden="1" x14ac:dyDescent="0.2"/>
    <row r="769" s="186" customFormat="1" hidden="1" x14ac:dyDescent="0.2"/>
    <row r="770" s="186" customFormat="1" hidden="1" x14ac:dyDescent="0.2"/>
    <row r="771" s="186" customFormat="1" hidden="1" x14ac:dyDescent="0.2"/>
    <row r="772" s="186" customFormat="1" hidden="1" x14ac:dyDescent="0.2"/>
    <row r="773" s="186" customFormat="1" hidden="1" x14ac:dyDescent="0.2"/>
    <row r="774" s="186" customFormat="1" hidden="1" x14ac:dyDescent="0.2"/>
    <row r="775" s="186" customFormat="1" hidden="1" x14ac:dyDescent="0.2"/>
    <row r="776" s="186" customFormat="1" hidden="1" x14ac:dyDescent="0.2"/>
    <row r="777" s="186" customFormat="1" hidden="1" x14ac:dyDescent="0.2"/>
    <row r="778" s="186" customFormat="1" hidden="1" x14ac:dyDescent="0.2"/>
    <row r="779" s="186" customFormat="1" hidden="1" x14ac:dyDescent="0.2"/>
    <row r="780" s="186" customFormat="1" hidden="1" x14ac:dyDescent="0.2"/>
    <row r="781" s="186" customFormat="1" hidden="1" x14ac:dyDescent="0.2"/>
    <row r="782" s="186" customFormat="1" hidden="1" x14ac:dyDescent="0.2"/>
    <row r="783" s="186" customFormat="1" hidden="1" x14ac:dyDescent="0.2"/>
    <row r="784" s="186" customFormat="1" hidden="1" x14ac:dyDescent="0.2"/>
    <row r="785" s="186" customFormat="1" hidden="1" x14ac:dyDescent="0.2"/>
    <row r="786" s="186" customFormat="1" hidden="1" x14ac:dyDescent="0.2"/>
    <row r="787" s="186" customFormat="1" hidden="1" x14ac:dyDescent="0.2"/>
    <row r="788" s="186" customFormat="1" hidden="1" x14ac:dyDescent="0.2"/>
    <row r="789" s="186" customFormat="1" hidden="1" x14ac:dyDescent="0.2"/>
    <row r="790" s="186" customFormat="1" hidden="1" x14ac:dyDescent="0.2"/>
    <row r="791" s="186" customFormat="1" hidden="1" x14ac:dyDescent="0.2"/>
    <row r="792" s="186" customFormat="1" hidden="1" x14ac:dyDescent="0.2"/>
    <row r="793" s="186" customFormat="1" hidden="1" x14ac:dyDescent="0.2"/>
    <row r="794" s="186" customFormat="1" hidden="1" x14ac:dyDescent="0.2"/>
    <row r="795" s="186" customFormat="1" hidden="1" x14ac:dyDescent="0.2"/>
    <row r="796" s="186" customFormat="1" hidden="1" x14ac:dyDescent="0.2"/>
    <row r="797" s="186" customFormat="1" hidden="1" x14ac:dyDescent="0.2"/>
    <row r="798" s="186" customFormat="1" hidden="1" x14ac:dyDescent="0.2"/>
    <row r="799" s="186" customFormat="1" hidden="1" x14ac:dyDescent="0.2"/>
    <row r="800" s="186" customFormat="1" hidden="1" x14ac:dyDescent="0.2"/>
    <row r="801" s="186" customFormat="1" hidden="1" x14ac:dyDescent="0.2"/>
    <row r="802" s="186" customFormat="1" hidden="1" x14ac:dyDescent="0.2"/>
    <row r="803" s="186" customFormat="1" hidden="1" x14ac:dyDescent="0.2"/>
    <row r="804" s="186" customFormat="1" hidden="1" x14ac:dyDescent="0.2"/>
    <row r="805" s="186" customFormat="1" hidden="1" x14ac:dyDescent="0.2"/>
    <row r="806" s="186" customFormat="1" hidden="1" x14ac:dyDescent="0.2"/>
    <row r="807" s="186" customFormat="1" hidden="1" x14ac:dyDescent="0.2"/>
    <row r="808" s="186" customFormat="1" hidden="1" x14ac:dyDescent="0.2"/>
    <row r="809" s="186" customFormat="1" hidden="1" x14ac:dyDescent="0.2"/>
    <row r="810" s="186" customFormat="1" hidden="1" x14ac:dyDescent="0.2"/>
    <row r="811" s="186" customFormat="1" hidden="1" x14ac:dyDescent="0.2"/>
    <row r="812" s="186" customFormat="1" hidden="1" x14ac:dyDescent="0.2"/>
    <row r="813" s="186" customFormat="1" hidden="1" x14ac:dyDescent="0.2"/>
    <row r="814" s="186" customFormat="1" hidden="1" x14ac:dyDescent="0.2"/>
    <row r="815" s="186" customFormat="1" hidden="1" x14ac:dyDescent="0.2"/>
    <row r="816" s="186" customFormat="1" hidden="1" x14ac:dyDescent="0.2"/>
    <row r="817" s="186" customFormat="1" hidden="1" x14ac:dyDescent="0.2"/>
    <row r="818" s="186" customFormat="1" hidden="1" x14ac:dyDescent="0.2"/>
    <row r="819" s="186" customFormat="1" hidden="1" x14ac:dyDescent="0.2"/>
    <row r="820" s="186" customFormat="1" hidden="1" x14ac:dyDescent="0.2"/>
    <row r="821" s="186" customFormat="1" hidden="1" x14ac:dyDescent="0.2"/>
    <row r="822" s="186" customFormat="1" hidden="1" x14ac:dyDescent="0.2"/>
    <row r="823" s="186" customFormat="1" hidden="1" x14ac:dyDescent="0.2"/>
    <row r="824" s="186" customFormat="1" hidden="1" x14ac:dyDescent="0.2"/>
    <row r="825" s="186" customFormat="1" hidden="1" x14ac:dyDescent="0.2"/>
    <row r="826" s="186" customFormat="1" hidden="1" x14ac:dyDescent="0.2"/>
    <row r="827" s="186" customFormat="1" hidden="1" x14ac:dyDescent="0.2"/>
    <row r="828" s="186" customFormat="1" hidden="1" x14ac:dyDescent="0.2"/>
    <row r="829" s="186" customFormat="1" hidden="1" x14ac:dyDescent="0.2"/>
    <row r="830" s="186" customFormat="1" hidden="1" x14ac:dyDescent="0.2"/>
    <row r="831" s="186" customFormat="1" hidden="1" x14ac:dyDescent="0.2"/>
    <row r="832" s="186" customFormat="1" hidden="1" x14ac:dyDescent="0.2"/>
    <row r="833" s="186" customFormat="1" hidden="1" x14ac:dyDescent="0.2"/>
    <row r="834" s="186" customFormat="1" hidden="1" x14ac:dyDescent="0.2"/>
    <row r="835" s="186" customFormat="1" hidden="1" x14ac:dyDescent="0.2"/>
    <row r="836" s="186" customFormat="1" hidden="1" x14ac:dyDescent="0.2"/>
    <row r="837" s="186" customFormat="1" hidden="1" x14ac:dyDescent="0.2"/>
    <row r="838" s="186" customFormat="1" hidden="1" x14ac:dyDescent="0.2"/>
    <row r="839" s="186" customFormat="1" hidden="1" x14ac:dyDescent="0.2"/>
    <row r="840" s="186" customFormat="1" hidden="1" x14ac:dyDescent="0.2"/>
    <row r="841" s="186" customFormat="1" hidden="1" x14ac:dyDescent="0.2"/>
    <row r="842" s="186" customFormat="1" hidden="1" x14ac:dyDescent="0.2"/>
    <row r="843" s="186" customFormat="1" hidden="1" x14ac:dyDescent="0.2"/>
    <row r="844" s="186" customFormat="1" hidden="1" x14ac:dyDescent="0.2"/>
    <row r="845" s="186" customFormat="1" hidden="1" x14ac:dyDescent="0.2"/>
    <row r="846" s="186" customFormat="1" hidden="1" x14ac:dyDescent="0.2"/>
    <row r="847" s="186" customFormat="1" hidden="1" x14ac:dyDescent="0.2"/>
    <row r="848" s="186" customFormat="1" hidden="1" x14ac:dyDescent="0.2"/>
    <row r="849" s="186" customFormat="1" hidden="1" x14ac:dyDescent="0.2"/>
    <row r="850" s="186" customFormat="1" hidden="1" x14ac:dyDescent="0.2"/>
    <row r="851" s="186" customFormat="1" hidden="1" x14ac:dyDescent="0.2"/>
    <row r="852" s="186" customFormat="1" hidden="1" x14ac:dyDescent="0.2"/>
    <row r="853" s="186" customFormat="1" hidden="1" x14ac:dyDescent="0.2"/>
    <row r="854" s="186" customFormat="1" hidden="1" x14ac:dyDescent="0.2"/>
    <row r="855" s="186" customFormat="1" hidden="1" x14ac:dyDescent="0.2"/>
    <row r="856" s="186" customFormat="1" hidden="1" x14ac:dyDescent="0.2"/>
    <row r="857" s="186" customFormat="1" hidden="1" x14ac:dyDescent="0.2"/>
    <row r="858" s="186" customFormat="1" hidden="1" x14ac:dyDescent="0.2"/>
    <row r="859" s="186" customFormat="1" hidden="1" x14ac:dyDescent="0.2"/>
    <row r="860" s="186" customFormat="1" hidden="1" x14ac:dyDescent="0.2"/>
    <row r="861" s="186" customFormat="1" hidden="1" x14ac:dyDescent="0.2"/>
    <row r="862" s="186" customFormat="1" hidden="1" x14ac:dyDescent="0.2"/>
    <row r="863" s="186" customFormat="1" hidden="1" x14ac:dyDescent="0.2"/>
    <row r="864" s="186" customFormat="1" hidden="1" x14ac:dyDescent="0.2"/>
    <row r="865" s="186" customFormat="1" hidden="1" x14ac:dyDescent="0.2"/>
    <row r="866" s="186" customFormat="1" hidden="1" x14ac:dyDescent="0.2"/>
    <row r="867" s="186" customFormat="1" hidden="1" x14ac:dyDescent="0.2"/>
    <row r="868" s="186" customFormat="1" hidden="1" x14ac:dyDescent="0.2"/>
    <row r="869" s="186" customFormat="1" hidden="1" x14ac:dyDescent="0.2"/>
    <row r="870" s="186" customFormat="1" hidden="1" x14ac:dyDescent="0.2"/>
    <row r="871" s="186" customFormat="1" hidden="1" x14ac:dyDescent="0.2"/>
    <row r="872" s="186" customFormat="1" hidden="1" x14ac:dyDescent="0.2"/>
    <row r="873" s="186" customFormat="1" hidden="1" x14ac:dyDescent="0.2"/>
    <row r="874" s="186" customFormat="1" hidden="1" x14ac:dyDescent="0.2"/>
    <row r="875" s="186" customFormat="1" hidden="1" x14ac:dyDescent="0.2"/>
    <row r="876" s="186" customFormat="1" hidden="1" x14ac:dyDescent="0.2"/>
    <row r="877" s="186" customFormat="1" hidden="1" x14ac:dyDescent="0.2"/>
    <row r="878" s="186" customFormat="1" hidden="1" x14ac:dyDescent="0.2"/>
    <row r="879" s="186" customFormat="1" hidden="1" x14ac:dyDescent="0.2"/>
    <row r="880" s="186" customFormat="1" hidden="1" x14ac:dyDescent="0.2"/>
    <row r="881" s="186" customFormat="1" hidden="1" x14ac:dyDescent="0.2"/>
    <row r="882" s="186" customFormat="1" hidden="1" x14ac:dyDescent="0.2"/>
    <row r="883" s="186" customFormat="1" hidden="1" x14ac:dyDescent="0.2"/>
    <row r="884" s="186" customFormat="1" hidden="1" x14ac:dyDescent="0.2"/>
    <row r="885" s="186" customFormat="1" hidden="1" x14ac:dyDescent="0.2"/>
    <row r="886" s="186" customFormat="1" hidden="1" x14ac:dyDescent="0.2"/>
    <row r="887" s="186" customFormat="1" hidden="1" x14ac:dyDescent="0.2"/>
    <row r="888" s="186" customFormat="1" hidden="1" x14ac:dyDescent="0.2"/>
    <row r="889" s="186" customFormat="1" hidden="1" x14ac:dyDescent="0.2"/>
    <row r="890" s="186" customFormat="1" hidden="1" x14ac:dyDescent="0.2"/>
    <row r="891" s="186" customFormat="1" hidden="1" x14ac:dyDescent="0.2"/>
    <row r="892" s="186" customFormat="1" hidden="1" x14ac:dyDescent="0.2"/>
    <row r="893" s="186" customFormat="1" hidden="1" x14ac:dyDescent="0.2"/>
    <row r="894" s="186" customFormat="1" hidden="1" x14ac:dyDescent="0.2"/>
    <row r="895" s="186" customFormat="1" hidden="1" x14ac:dyDescent="0.2"/>
    <row r="896" s="186" customFormat="1" hidden="1" x14ac:dyDescent="0.2"/>
    <row r="897" s="186" customFormat="1" hidden="1" x14ac:dyDescent="0.2"/>
    <row r="898" s="186" customFormat="1" hidden="1" x14ac:dyDescent="0.2"/>
    <row r="899" s="186" customFormat="1" hidden="1" x14ac:dyDescent="0.2"/>
    <row r="900" s="186" customFormat="1" hidden="1" x14ac:dyDescent="0.2"/>
    <row r="901" s="186" customFormat="1" hidden="1" x14ac:dyDescent="0.2"/>
    <row r="902" s="186" customFormat="1" hidden="1" x14ac:dyDescent="0.2"/>
    <row r="903" s="186" customFormat="1" hidden="1" x14ac:dyDescent="0.2"/>
    <row r="904" s="186" customFormat="1" hidden="1" x14ac:dyDescent="0.2"/>
    <row r="905" s="186" customFormat="1" hidden="1" x14ac:dyDescent="0.2"/>
    <row r="906" s="186" customFormat="1" hidden="1" x14ac:dyDescent="0.2"/>
    <row r="907" s="186" customFormat="1" hidden="1" x14ac:dyDescent="0.2"/>
    <row r="908" s="186" customFormat="1" hidden="1" x14ac:dyDescent="0.2"/>
    <row r="909" s="186" customFormat="1" hidden="1" x14ac:dyDescent="0.2"/>
    <row r="910" s="186" customFormat="1" hidden="1" x14ac:dyDescent="0.2"/>
    <row r="911" s="186" customFormat="1" hidden="1" x14ac:dyDescent="0.2"/>
    <row r="912" s="186" customFormat="1" hidden="1" x14ac:dyDescent="0.2"/>
    <row r="913" s="186" customFormat="1" hidden="1" x14ac:dyDescent="0.2"/>
    <row r="914" s="186" customFormat="1" hidden="1" x14ac:dyDescent="0.2"/>
    <row r="915" s="186" customFormat="1" hidden="1" x14ac:dyDescent="0.2"/>
    <row r="916" s="186" customFormat="1" hidden="1" x14ac:dyDescent="0.2"/>
    <row r="917" s="186" customFormat="1" hidden="1" x14ac:dyDescent="0.2"/>
    <row r="918" s="186" customFormat="1" hidden="1" x14ac:dyDescent="0.2"/>
    <row r="919" s="186" customFormat="1" hidden="1" x14ac:dyDescent="0.2"/>
    <row r="920" s="186" customFormat="1" hidden="1" x14ac:dyDescent="0.2"/>
    <row r="921" s="186" customFormat="1" hidden="1" x14ac:dyDescent="0.2"/>
    <row r="922" s="186" customFormat="1" hidden="1" x14ac:dyDescent="0.2"/>
    <row r="923" s="186" customFormat="1" hidden="1" x14ac:dyDescent="0.2"/>
    <row r="924" s="186" customFormat="1" hidden="1" x14ac:dyDescent="0.2"/>
    <row r="925" s="186" customFormat="1" hidden="1" x14ac:dyDescent="0.2"/>
    <row r="926" s="186" customFormat="1" hidden="1" x14ac:dyDescent="0.2"/>
    <row r="927" s="186" customFormat="1" hidden="1" x14ac:dyDescent="0.2"/>
    <row r="928" s="186" customFormat="1" hidden="1" x14ac:dyDescent="0.2"/>
    <row r="929" s="186" customFormat="1" hidden="1" x14ac:dyDescent="0.2"/>
    <row r="930" s="186" customFormat="1" hidden="1" x14ac:dyDescent="0.2"/>
    <row r="931" s="186" customFormat="1" hidden="1" x14ac:dyDescent="0.2"/>
    <row r="932" s="186" customFormat="1" hidden="1" x14ac:dyDescent="0.2"/>
    <row r="933" s="186" customFormat="1" hidden="1" x14ac:dyDescent="0.2"/>
    <row r="934" s="186" customFormat="1" hidden="1" x14ac:dyDescent="0.2"/>
    <row r="935" s="186" customFormat="1" hidden="1" x14ac:dyDescent="0.2"/>
    <row r="936" s="186" customFormat="1" hidden="1" x14ac:dyDescent="0.2"/>
    <row r="937" s="186" customFormat="1" hidden="1" x14ac:dyDescent="0.2"/>
    <row r="938" s="186" customFormat="1" hidden="1" x14ac:dyDescent="0.2"/>
    <row r="939" s="186" customFormat="1" hidden="1" x14ac:dyDescent="0.2"/>
    <row r="940" s="186" customFormat="1" hidden="1" x14ac:dyDescent="0.2"/>
    <row r="941" s="186" customFormat="1" hidden="1" x14ac:dyDescent="0.2"/>
    <row r="942" s="186" customFormat="1" hidden="1" x14ac:dyDescent="0.2"/>
    <row r="943" s="186" customFormat="1" hidden="1" x14ac:dyDescent="0.2"/>
    <row r="944" s="186" customFormat="1" hidden="1" x14ac:dyDescent="0.2"/>
    <row r="945" s="186" customFormat="1" hidden="1" x14ac:dyDescent="0.2"/>
    <row r="946" s="186" customFormat="1" hidden="1" x14ac:dyDescent="0.2"/>
    <row r="947" s="186" customFormat="1" hidden="1" x14ac:dyDescent="0.2"/>
    <row r="948" s="186" customFormat="1" hidden="1" x14ac:dyDescent="0.2"/>
    <row r="949" s="186" customFormat="1" hidden="1" x14ac:dyDescent="0.2"/>
    <row r="950" s="186" customFormat="1" hidden="1" x14ac:dyDescent="0.2"/>
    <row r="951" s="186" customFormat="1" hidden="1" x14ac:dyDescent="0.2"/>
    <row r="952" s="186" customFormat="1" hidden="1" x14ac:dyDescent="0.2"/>
    <row r="953" s="186" customFormat="1" hidden="1" x14ac:dyDescent="0.2"/>
    <row r="954" s="186" customFormat="1" hidden="1" x14ac:dyDescent="0.2"/>
    <row r="955" s="186" customFormat="1" hidden="1" x14ac:dyDescent="0.2"/>
    <row r="956" s="186" customFormat="1" hidden="1" x14ac:dyDescent="0.2"/>
    <row r="957" s="186" customFormat="1" hidden="1" x14ac:dyDescent="0.2"/>
    <row r="958" s="186" customFormat="1" hidden="1" x14ac:dyDescent="0.2"/>
    <row r="959" s="186" customFormat="1" hidden="1" x14ac:dyDescent="0.2"/>
    <row r="960" s="186" customFormat="1" hidden="1" x14ac:dyDescent="0.2"/>
    <row r="961" s="186" customFormat="1" hidden="1" x14ac:dyDescent="0.2"/>
    <row r="962" s="186" customFormat="1" hidden="1" x14ac:dyDescent="0.2"/>
    <row r="963" s="186" customFormat="1" hidden="1" x14ac:dyDescent="0.2"/>
    <row r="964" s="186" customFormat="1" hidden="1" x14ac:dyDescent="0.2"/>
    <row r="965" s="186" customFormat="1" hidden="1" x14ac:dyDescent="0.2"/>
    <row r="966" s="186" customFormat="1" hidden="1" x14ac:dyDescent="0.2"/>
    <row r="967" s="186" customFormat="1" hidden="1" x14ac:dyDescent="0.2"/>
    <row r="968" s="186" customFormat="1" hidden="1" x14ac:dyDescent="0.2"/>
    <row r="969" s="186" customFormat="1" hidden="1" x14ac:dyDescent="0.2"/>
    <row r="970" s="186" customFormat="1" hidden="1" x14ac:dyDescent="0.2"/>
    <row r="971" s="186" customFormat="1" hidden="1" x14ac:dyDescent="0.2"/>
    <row r="972" s="186" customFormat="1" hidden="1" x14ac:dyDescent="0.2"/>
    <row r="973" s="186" customFormat="1" hidden="1" x14ac:dyDescent="0.2"/>
    <row r="974" s="186" customFormat="1" hidden="1" x14ac:dyDescent="0.2"/>
    <row r="975" s="186" customFormat="1" hidden="1" x14ac:dyDescent="0.2"/>
    <row r="976" s="186" customFormat="1" hidden="1" x14ac:dyDescent="0.2"/>
    <row r="977" s="186" customFormat="1" hidden="1" x14ac:dyDescent="0.2"/>
    <row r="978" s="186" customFormat="1" hidden="1" x14ac:dyDescent="0.2"/>
    <row r="979" s="186" customFormat="1" hidden="1" x14ac:dyDescent="0.2"/>
    <row r="980" s="186" customFormat="1" hidden="1" x14ac:dyDescent="0.2"/>
    <row r="981" s="186" customFormat="1" hidden="1" x14ac:dyDescent="0.2"/>
    <row r="982" s="186" customFormat="1" hidden="1" x14ac:dyDescent="0.2"/>
    <row r="983" s="186" customFormat="1" hidden="1" x14ac:dyDescent="0.2"/>
    <row r="984" s="186" customFormat="1" hidden="1" x14ac:dyDescent="0.2"/>
    <row r="985" s="186" customFormat="1" hidden="1" x14ac:dyDescent="0.2"/>
    <row r="986" s="186" customFormat="1" hidden="1" x14ac:dyDescent="0.2"/>
    <row r="987" s="186" customFormat="1" hidden="1" x14ac:dyDescent="0.2"/>
    <row r="988" s="186" customFormat="1" hidden="1" x14ac:dyDescent="0.2"/>
    <row r="989" s="186" customFormat="1" hidden="1" x14ac:dyDescent="0.2"/>
    <row r="990" s="186" customFormat="1" hidden="1" x14ac:dyDescent="0.2"/>
    <row r="991" s="186" customFormat="1" hidden="1" x14ac:dyDescent="0.2"/>
    <row r="992" s="186" customFormat="1" hidden="1" x14ac:dyDescent="0.2"/>
    <row r="993" s="186" customFormat="1" hidden="1" x14ac:dyDescent="0.2"/>
    <row r="994" s="186" customFormat="1" hidden="1" x14ac:dyDescent="0.2"/>
    <row r="995" s="186" customFormat="1" hidden="1" x14ac:dyDescent="0.2"/>
    <row r="996" s="186" customFormat="1" hidden="1" x14ac:dyDescent="0.2"/>
    <row r="997" s="186" customFormat="1" hidden="1" x14ac:dyDescent="0.2"/>
    <row r="998" s="186" customFormat="1" hidden="1" x14ac:dyDescent="0.2"/>
    <row r="999" s="186" customFormat="1" hidden="1" x14ac:dyDescent="0.2"/>
    <row r="1000" s="186" customFormat="1" hidden="1" x14ac:dyDescent="0.2"/>
    <row r="1001" s="186" customFormat="1" hidden="1" x14ac:dyDescent="0.2"/>
    <row r="1002" s="186" customFormat="1" hidden="1" x14ac:dyDescent="0.2"/>
    <row r="1003" s="186" customFormat="1" hidden="1" x14ac:dyDescent="0.2"/>
    <row r="1004" s="186" customFormat="1" hidden="1" x14ac:dyDescent="0.2"/>
    <row r="1005" s="186" customFormat="1" hidden="1" x14ac:dyDescent="0.2"/>
    <row r="1006" s="186" customFormat="1" hidden="1" x14ac:dyDescent="0.2"/>
    <row r="1007" s="186" customFormat="1" hidden="1" x14ac:dyDescent="0.2"/>
    <row r="1008" s="186" customFormat="1" hidden="1" x14ac:dyDescent="0.2"/>
    <row r="1009" s="186" customFormat="1" hidden="1" x14ac:dyDescent="0.2"/>
    <row r="1010" s="186" customFormat="1" hidden="1" x14ac:dyDescent="0.2"/>
    <row r="1011" s="186" customFormat="1" hidden="1" x14ac:dyDescent="0.2"/>
    <row r="1012" s="186" customFormat="1" hidden="1" x14ac:dyDescent="0.2"/>
    <row r="1013" s="186" customFormat="1" hidden="1" x14ac:dyDescent="0.2"/>
    <row r="1014" s="186" customFormat="1" hidden="1" x14ac:dyDescent="0.2"/>
    <row r="1015" s="186" customFormat="1" hidden="1" x14ac:dyDescent="0.2"/>
    <row r="1016" s="186" customFormat="1" hidden="1" x14ac:dyDescent="0.2"/>
    <row r="1017" s="186" customFormat="1" hidden="1" x14ac:dyDescent="0.2"/>
    <row r="1018" s="186" customFormat="1" hidden="1" x14ac:dyDescent="0.2"/>
    <row r="1019" s="186" customFormat="1" hidden="1" x14ac:dyDescent="0.2"/>
    <row r="1020" s="186" customFormat="1" hidden="1" x14ac:dyDescent="0.2"/>
    <row r="1021" s="186" customFormat="1" hidden="1" x14ac:dyDescent="0.2"/>
    <row r="1022" s="186" customFormat="1" hidden="1" x14ac:dyDescent="0.2"/>
    <row r="1023" s="186" customFormat="1" hidden="1" x14ac:dyDescent="0.2"/>
    <row r="1024" s="186" customFormat="1" hidden="1" x14ac:dyDescent="0.2"/>
    <row r="1025" s="186" customFormat="1" hidden="1" x14ac:dyDescent="0.2"/>
    <row r="1026" s="186" customFormat="1" hidden="1" x14ac:dyDescent="0.2"/>
    <row r="1027" s="186" customFormat="1" hidden="1" x14ac:dyDescent="0.2"/>
    <row r="1028" s="186" customFormat="1" hidden="1" x14ac:dyDescent="0.2"/>
    <row r="1029" s="186" customFormat="1" hidden="1" x14ac:dyDescent="0.2"/>
    <row r="1030" s="186" customFormat="1" hidden="1" x14ac:dyDescent="0.2"/>
    <row r="1031" s="186" customFormat="1" hidden="1" x14ac:dyDescent="0.2"/>
    <row r="1032" s="186" customFormat="1" hidden="1" x14ac:dyDescent="0.2"/>
    <row r="1033" s="186" customFormat="1" hidden="1" x14ac:dyDescent="0.2"/>
    <row r="1034" s="186" customFormat="1" hidden="1" x14ac:dyDescent="0.2"/>
    <row r="1035" s="186" customFormat="1" hidden="1" x14ac:dyDescent="0.2"/>
    <row r="1036" s="186" customFormat="1" hidden="1" x14ac:dyDescent="0.2"/>
    <row r="1037" s="186" customFormat="1" hidden="1" x14ac:dyDescent="0.2"/>
    <row r="1038" s="186" customFormat="1" hidden="1" x14ac:dyDescent="0.2"/>
    <row r="1039" s="186" customFormat="1" hidden="1" x14ac:dyDescent="0.2"/>
    <row r="1040" s="186" customFormat="1" hidden="1" x14ac:dyDescent="0.2"/>
    <row r="1041" s="186" customFormat="1" hidden="1" x14ac:dyDescent="0.2"/>
    <row r="1042" s="186" customFormat="1" hidden="1" x14ac:dyDescent="0.2"/>
    <row r="1043" s="186" customFormat="1" hidden="1" x14ac:dyDescent="0.2"/>
    <row r="1044" s="186" customFormat="1" hidden="1" x14ac:dyDescent="0.2"/>
    <row r="1045" s="186" customFormat="1" hidden="1" x14ac:dyDescent="0.2"/>
    <row r="1046" s="186" customFormat="1" hidden="1" x14ac:dyDescent="0.2"/>
    <row r="1047" s="186" customFormat="1" hidden="1" x14ac:dyDescent="0.2"/>
    <row r="1048" s="186" customFormat="1" hidden="1" x14ac:dyDescent="0.2"/>
    <row r="1049" s="186" customFormat="1" hidden="1" x14ac:dyDescent="0.2"/>
    <row r="1050" s="186" customFormat="1" hidden="1" x14ac:dyDescent="0.2"/>
    <row r="1051" s="186" customFormat="1" hidden="1" x14ac:dyDescent="0.2"/>
    <row r="1052" s="186" customFormat="1" hidden="1" x14ac:dyDescent="0.2"/>
    <row r="1053" s="186" customFormat="1" hidden="1" x14ac:dyDescent="0.2"/>
    <row r="1054" s="186" customFormat="1" hidden="1" x14ac:dyDescent="0.2"/>
    <row r="1055" s="186" customFormat="1" hidden="1" x14ac:dyDescent="0.2"/>
    <row r="1056" s="186" customFormat="1" hidden="1" x14ac:dyDescent="0.2"/>
    <row r="1057" s="186" customFormat="1" hidden="1" x14ac:dyDescent="0.2"/>
    <row r="1058" s="186" customFormat="1" hidden="1" x14ac:dyDescent="0.2"/>
    <row r="1059" s="186" customFormat="1" hidden="1" x14ac:dyDescent="0.2"/>
    <row r="1060" s="186" customFormat="1" hidden="1" x14ac:dyDescent="0.2"/>
    <row r="1061" s="186" customFormat="1" hidden="1" x14ac:dyDescent="0.2"/>
    <row r="1062" s="186" customFormat="1" hidden="1" x14ac:dyDescent="0.2"/>
    <row r="1063" s="186" customFormat="1" hidden="1" x14ac:dyDescent="0.2"/>
    <row r="1064" s="186" customFormat="1" hidden="1" x14ac:dyDescent="0.2"/>
    <row r="1065" s="186" customFormat="1" hidden="1" x14ac:dyDescent="0.2"/>
    <row r="1066" s="186" customFormat="1" hidden="1" x14ac:dyDescent="0.2"/>
    <row r="1067" s="186" customFormat="1" hidden="1" x14ac:dyDescent="0.2"/>
    <row r="1068" s="186" customFormat="1" hidden="1" x14ac:dyDescent="0.2"/>
    <row r="1069" s="186" customFormat="1" hidden="1" x14ac:dyDescent="0.2"/>
    <row r="1070" s="186" customFormat="1" hidden="1" x14ac:dyDescent="0.2"/>
    <row r="1071" s="186" customFormat="1" hidden="1" x14ac:dyDescent="0.2"/>
    <row r="1072" s="186" customFormat="1" hidden="1" x14ac:dyDescent="0.2"/>
    <row r="1073" s="186" customFormat="1" hidden="1" x14ac:dyDescent="0.2"/>
    <row r="1074" s="186" customFormat="1" hidden="1" x14ac:dyDescent="0.2"/>
    <row r="1075" s="186" customFormat="1" hidden="1" x14ac:dyDescent="0.2"/>
    <row r="1076" s="186" customFormat="1" hidden="1" x14ac:dyDescent="0.2"/>
    <row r="1077" s="186" customFormat="1" hidden="1" x14ac:dyDescent="0.2"/>
    <row r="1078" s="186" customFormat="1" hidden="1" x14ac:dyDescent="0.2"/>
    <row r="1079" s="186" customFormat="1" hidden="1" x14ac:dyDescent="0.2"/>
    <row r="1080" s="186" customFormat="1" hidden="1" x14ac:dyDescent="0.2"/>
    <row r="1081" s="186" customFormat="1" hidden="1" x14ac:dyDescent="0.2"/>
    <row r="1082" s="186" customFormat="1" hidden="1" x14ac:dyDescent="0.2"/>
    <row r="1083" s="186" customFormat="1" hidden="1" x14ac:dyDescent="0.2"/>
    <row r="1084" s="186" customFormat="1" hidden="1" x14ac:dyDescent="0.2"/>
    <row r="1085" s="186" customFormat="1" hidden="1" x14ac:dyDescent="0.2"/>
    <row r="1086" s="186" customFormat="1" hidden="1" x14ac:dyDescent="0.2"/>
    <row r="1087" s="186" customFormat="1" hidden="1" x14ac:dyDescent="0.2"/>
    <row r="1088" s="186" customFormat="1" hidden="1" x14ac:dyDescent="0.2"/>
    <row r="1089" s="186" customFormat="1" hidden="1" x14ac:dyDescent="0.2"/>
    <row r="1090" s="186" customFormat="1" hidden="1" x14ac:dyDescent="0.2"/>
    <row r="1091" s="186" customFormat="1" hidden="1" x14ac:dyDescent="0.2"/>
    <row r="1092" s="186" customFormat="1" hidden="1" x14ac:dyDescent="0.2"/>
    <row r="1093" s="186" customFormat="1" hidden="1" x14ac:dyDescent="0.2"/>
    <row r="1094" s="186" customFormat="1" hidden="1" x14ac:dyDescent="0.2"/>
    <row r="1095" s="186" customFormat="1" hidden="1" x14ac:dyDescent="0.2"/>
    <row r="1096" s="186" customFormat="1" hidden="1" x14ac:dyDescent="0.2"/>
    <row r="1097" s="186" customFormat="1" hidden="1" x14ac:dyDescent="0.2"/>
    <row r="1098" s="186" customFormat="1" hidden="1" x14ac:dyDescent="0.2"/>
    <row r="1099" s="186" customFormat="1" hidden="1" x14ac:dyDescent="0.2"/>
    <row r="1100" s="186" customFormat="1" hidden="1" x14ac:dyDescent="0.2"/>
    <row r="1101" s="186" customFormat="1" hidden="1" x14ac:dyDescent="0.2"/>
    <row r="1102" s="186" customFormat="1" hidden="1" x14ac:dyDescent="0.2"/>
    <row r="1103" s="186" customFormat="1" hidden="1" x14ac:dyDescent="0.2"/>
    <row r="1104" s="186" customFormat="1" hidden="1" x14ac:dyDescent="0.2"/>
    <row r="1105" s="186" customFormat="1" hidden="1" x14ac:dyDescent="0.2"/>
    <row r="1106" s="186" customFormat="1" hidden="1" x14ac:dyDescent="0.2"/>
    <row r="1107" s="186" customFormat="1" hidden="1" x14ac:dyDescent="0.2"/>
    <row r="1108" s="186" customFormat="1" hidden="1" x14ac:dyDescent="0.2"/>
    <row r="1109" s="186" customFormat="1" hidden="1" x14ac:dyDescent="0.2"/>
    <row r="1110" s="186" customFormat="1" hidden="1" x14ac:dyDescent="0.2"/>
    <row r="1111" s="186" customFormat="1" hidden="1" x14ac:dyDescent="0.2"/>
    <row r="1112" s="186" customFormat="1" hidden="1" x14ac:dyDescent="0.2"/>
    <row r="1113" s="186" customFormat="1" hidden="1" x14ac:dyDescent="0.2"/>
    <row r="1114" s="186" customFormat="1" hidden="1" x14ac:dyDescent="0.2"/>
    <row r="1115" s="186" customFormat="1" hidden="1" x14ac:dyDescent="0.2"/>
    <row r="1116" s="186" customFormat="1" hidden="1" x14ac:dyDescent="0.2"/>
    <row r="1117" s="186" customFormat="1" hidden="1" x14ac:dyDescent="0.2"/>
    <row r="1118" s="186" customFormat="1" hidden="1" x14ac:dyDescent="0.2"/>
    <row r="1119" s="186" customFormat="1" hidden="1" x14ac:dyDescent="0.2"/>
    <row r="1120" s="186" customFormat="1" hidden="1" x14ac:dyDescent="0.2"/>
    <row r="1121" s="186" customFormat="1" hidden="1" x14ac:dyDescent="0.2"/>
    <row r="1122" s="186" customFormat="1" hidden="1" x14ac:dyDescent="0.2"/>
    <row r="1123" s="186" customFormat="1" hidden="1" x14ac:dyDescent="0.2"/>
    <row r="1124" s="186" customFormat="1" hidden="1" x14ac:dyDescent="0.2"/>
    <row r="1125" s="186" customFormat="1" hidden="1" x14ac:dyDescent="0.2"/>
    <row r="1126" s="186" customFormat="1" hidden="1" x14ac:dyDescent="0.2"/>
    <row r="1127" s="186" customFormat="1" hidden="1" x14ac:dyDescent="0.2"/>
    <row r="1128" s="186" customFormat="1" hidden="1" x14ac:dyDescent="0.2"/>
    <row r="1129" s="186" customFormat="1" hidden="1" x14ac:dyDescent="0.2"/>
    <row r="1130" s="186" customFormat="1" hidden="1" x14ac:dyDescent="0.2"/>
    <row r="1131" s="186" customFormat="1" hidden="1" x14ac:dyDescent="0.2"/>
    <row r="1132" s="186" customFormat="1" hidden="1" x14ac:dyDescent="0.2"/>
    <row r="1133" s="186" customFormat="1" hidden="1" x14ac:dyDescent="0.2"/>
    <row r="1134" s="186" customFormat="1" hidden="1" x14ac:dyDescent="0.2"/>
    <row r="1135" s="186" customFormat="1" hidden="1" x14ac:dyDescent="0.2"/>
    <row r="1136" s="186" customFormat="1" hidden="1" x14ac:dyDescent="0.2"/>
    <row r="1137" s="186" customFormat="1" hidden="1" x14ac:dyDescent="0.2"/>
  </sheetData>
  <protectedRanges>
    <protectedRange password="CC6F" sqref="A1" name="Scrollbar"/>
  </protectedRanges>
  <customSheetViews>
    <customSheetView guid="{DB7468F2-DD7C-4FC2-8D7A-3B376A7B9192}">
      <selection activeCell="I9" sqref="I9"/>
      <pageMargins left="0.7" right="0.7" top="0.75" bottom="0.75" header="0.3" footer="0.3"/>
    </customSheetView>
    <customSheetView guid="{3F9FA1E6-1BA7-48FB-BCA5-F23B09DF1C2F}">
      <selection activeCell="I9" sqref="I9"/>
      <pageMargins left="0.7" right="0.7" top="0.75" bottom="0.75" header="0.3" footer="0.3"/>
    </customSheetView>
  </customSheetViews>
  <mergeCells count="2">
    <mergeCell ref="I14:J14"/>
    <mergeCell ref="C2:G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2577" r:id="rId3" name="Scroll Bar 1">
              <controlPr locked="0" defaultSize="0" autoPict="0">
                <anchor moveWithCells="1">
                  <from>
                    <xdr:col>0</xdr:col>
                    <xdr:colOff>57150</xdr:colOff>
                    <xdr:row>3</xdr:row>
                    <xdr:rowOff>19050</xdr:rowOff>
                  </from>
                  <to>
                    <xdr:col>1</xdr:col>
                    <xdr:colOff>200025</xdr:colOff>
                    <xdr:row>11</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48"/>
  <sheetViews>
    <sheetView topLeftCell="A9" workbookViewId="0">
      <selection activeCell="M16" sqref="M16"/>
    </sheetView>
  </sheetViews>
  <sheetFormatPr defaultColWidth="0" defaultRowHeight="12.75" zeroHeight="1" x14ac:dyDescent="0.2"/>
  <cols>
    <col min="1" max="1" width="4.140625" style="40" customWidth="1"/>
    <col min="2" max="2" width="9.140625" style="53" customWidth="1"/>
    <col min="3" max="3" width="5.85546875" style="40" customWidth="1"/>
    <col min="4" max="4" width="25" style="40" customWidth="1"/>
    <col min="5" max="5" width="4.5703125" style="40" customWidth="1"/>
    <col min="6" max="6" width="0.140625" style="40" hidden="1" customWidth="1"/>
    <col min="7" max="7" width="16" style="40" customWidth="1"/>
    <col min="8" max="8" width="3.28515625" style="40" customWidth="1"/>
    <col min="9" max="9" width="14.7109375" style="40" customWidth="1"/>
    <col min="10" max="10" width="3.42578125" style="40" customWidth="1"/>
    <col min="11" max="11" width="16.5703125" style="40" customWidth="1"/>
    <col min="12" max="12" width="2.28515625" style="40" customWidth="1"/>
    <col min="13" max="13" width="15.28515625" style="40" customWidth="1"/>
    <col min="14" max="14" width="3.140625" style="40" customWidth="1"/>
    <col min="15" max="16" width="9.140625" style="40" hidden="1" customWidth="1"/>
    <col min="17" max="17" width="12.140625" style="60" customWidth="1"/>
    <col min="18" max="18" width="3.5703125" style="40" customWidth="1"/>
    <col min="19" max="19" width="9.140625" style="57" bestFit="1" customWidth="1"/>
    <col min="20" max="20" width="5.5703125" style="57" bestFit="1" customWidth="1"/>
    <col min="21" max="24" width="10" style="53" customWidth="1"/>
    <col min="25" max="25" width="7" style="53" bestFit="1" customWidth="1"/>
    <col min="26" max="26" width="2.85546875" style="40" customWidth="1"/>
    <col min="27" max="27" width="12.28515625" style="55" customWidth="1"/>
    <col min="28" max="28" width="10.42578125" style="40" hidden="1" customWidth="1"/>
    <col min="29" max="16384" width="9.140625" style="40" hidden="1"/>
  </cols>
  <sheetData>
    <row r="1" spans="2:18" hidden="1" x14ac:dyDescent="0.2">
      <c r="M1" s="55"/>
      <c r="Q1" s="56"/>
    </row>
    <row r="2" spans="2:18" hidden="1" x14ac:dyDescent="0.2">
      <c r="B2" s="53" t="s">
        <v>10</v>
      </c>
      <c r="D2" s="58">
        <v>0.2</v>
      </c>
      <c r="G2" s="58">
        <v>0.8</v>
      </c>
      <c r="M2" s="55"/>
      <c r="Q2" s="56"/>
    </row>
    <row r="3" spans="2:18" hidden="1" x14ac:dyDescent="0.2">
      <c r="D3" s="58">
        <v>0.3</v>
      </c>
      <c r="G3" s="58">
        <v>0.15</v>
      </c>
      <c r="M3" s="55"/>
      <c r="Q3" s="56"/>
    </row>
    <row r="4" spans="2:18" hidden="1" x14ac:dyDescent="0.2">
      <c r="D4" s="58">
        <v>0.5</v>
      </c>
      <c r="G4" s="58">
        <v>0.05</v>
      </c>
      <c r="M4" s="55"/>
      <c r="Q4" s="56"/>
    </row>
    <row r="5" spans="2:18" hidden="1" x14ac:dyDescent="0.2">
      <c r="M5" s="55"/>
      <c r="Q5" s="56"/>
    </row>
    <row r="6" spans="2:18" hidden="1" x14ac:dyDescent="0.2">
      <c r="B6" s="53" t="s">
        <v>11</v>
      </c>
      <c r="D6" s="59">
        <v>0</v>
      </c>
      <c r="G6" s="58">
        <v>0</v>
      </c>
      <c r="M6" s="55"/>
      <c r="Q6" s="56"/>
    </row>
    <row r="7" spans="2:18" hidden="1" x14ac:dyDescent="0.2">
      <c r="D7" s="58">
        <v>0</v>
      </c>
      <c r="G7" s="58">
        <v>0</v>
      </c>
      <c r="M7" s="55"/>
      <c r="Q7" s="56"/>
    </row>
    <row r="8" spans="2:18" hidden="1" x14ac:dyDescent="0.2">
      <c r="D8" s="58">
        <v>1</v>
      </c>
      <c r="G8" s="58">
        <v>1</v>
      </c>
    </row>
    <row r="9" spans="2:18" ht="13.5" thickBot="1" x14ac:dyDescent="0.25">
      <c r="D9" s="58"/>
      <c r="G9" s="58"/>
    </row>
    <row r="10" spans="2:18" ht="18.75" thickBot="1" x14ac:dyDescent="0.3">
      <c r="B10" s="298" t="s">
        <v>57</v>
      </c>
      <c r="C10" s="299"/>
      <c r="D10" s="299"/>
      <c r="E10" s="299"/>
      <c r="F10" s="299"/>
      <c r="G10" s="299"/>
      <c r="H10" s="299"/>
      <c r="I10" s="299"/>
      <c r="J10" s="299"/>
      <c r="K10" s="299"/>
      <c r="L10" s="299"/>
      <c r="M10" s="299"/>
      <c r="N10" s="300"/>
    </row>
    <row r="11" spans="2:18" ht="13.5" thickBot="1" x14ac:dyDescent="0.25"/>
    <row r="12" spans="2:18" ht="13.5" thickBot="1" x14ac:dyDescent="0.25">
      <c r="C12" s="93"/>
      <c r="D12" s="94" t="s">
        <v>9</v>
      </c>
      <c r="E12" s="94"/>
      <c r="F12" s="94"/>
      <c r="G12" s="94" t="s">
        <v>12</v>
      </c>
      <c r="H12" s="95"/>
    </row>
    <row r="13" spans="2:18" x14ac:dyDescent="0.2">
      <c r="C13" s="89" t="s">
        <v>5</v>
      </c>
      <c r="D13" s="90">
        <f>INPUT!D3</f>
        <v>0.15</v>
      </c>
      <c r="E13" s="91"/>
      <c r="F13" s="91"/>
      <c r="G13" s="90">
        <f>INPUT!E3</f>
        <v>0.79</v>
      </c>
      <c r="H13" s="92" t="s">
        <v>17</v>
      </c>
    </row>
    <row r="14" spans="2:18" x14ac:dyDescent="0.2">
      <c r="C14" s="83" t="s">
        <v>6</v>
      </c>
      <c r="D14" s="82">
        <f>INPUT!D4</f>
        <v>0.28999999999999998</v>
      </c>
      <c r="E14" s="81"/>
      <c r="F14" s="81"/>
      <c r="G14" s="82">
        <f>INPUT!E4</f>
        <v>0.15</v>
      </c>
      <c r="H14" s="84" t="s">
        <v>18</v>
      </c>
    </row>
    <row r="15" spans="2:18" ht="13.5" thickBot="1" x14ac:dyDescent="0.25">
      <c r="C15" s="85" t="s">
        <v>7</v>
      </c>
      <c r="D15" s="86">
        <f>INPUT!D5</f>
        <v>0.56000000000000005</v>
      </c>
      <c r="E15" s="87"/>
      <c r="F15" s="87"/>
      <c r="G15" s="86">
        <f>INPUT!E5</f>
        <v>0.06</v>
      </c>
      <c r="H15" s="88" t="s">
        <v>19</v>
      </c>
    </row>
    <row r="16" spans="2:18" ht="18.75" thickBot="1" x14ac:dyDescent="0.3">
      <c r="I16" s="311" t="s">
        <v>107</v>
      </c>
      <c r="J16" s="312"/>
      <c r="K16" s="312"/>
      <c r="L16" s="313"/>
      <c r="M16" s="113">
        <f>AA96</f>
        <v>184.3716843030989</v>
      </c>
      <c r="N16" s="113" t="s">
        <v>52</v>
      </c>
      <c r="O16" s="112" t="s">
        <v>63</v>
      </c>
      <c r="P16" s="247"/>
      <c r="Q16" s="107"/>
      <c r="R16" s="57"/>
    </row>
    <row r="17" spans="2:27" x14ac:dyDescent="0.2">
      <c r="D17" s="98" t="s">
        <v>45</v>
      </c>
      <c r="E17" s="99">
        <f>INPUT!D8</f>
        <v>188</v>
      </c>
      <c r="F17" s="99"/>
      <c r="G17" s="100" t="s">
        <v>4</v>
      </c>
    </row>
    <row r="18" spans="2:27" x14ac:dyDescent="0.2">
      <c r="D18" s="42" t="s">
        <v>38</v>
      </c>
      <c r="E18" s="96">
        <f>INPUT!D11</f>
        <v>1.3</v>
      </c>
      <c r="F18" s="96"/>
      <c r="G18" s="43" t="s">
        <v>4</v>
      </c>
    </row>
    <row r="19" spans="2:27" x14ac:dyDescent="0.2">
      <c r="D19" s="44" t="s">
        <v>39</v>
      </c>
      <c r="E19" s="97">
        <f>INPUT!D12</f>
        <v>7.5</v>
      </c>
      <c r="F19" s="97"/>
      <c r="G19" s="45" t="s">
        <v>4</v>
      </c>
    </row>
    <row r="20" spans="2:27" x14ac:dyDescent="0.2">
      <c r="D20" s="101" t="s">
        <v>40</v>
      </c>
      <c r="E20" s="81">
        <f>INPUT!D14</f>
        <v>8</v>
      </c>
      <c r="F20" s="81"/>
      <c r="G20" s="102" t="s">
        <v>41</v>
      </c>
    </row>
    <row r="21" spans="2:27" ht="13.5" thickBot="1" x14ac:dyDescent="0.25">
      <c r="D21" s="103" t="s">
        <v>42</v>
      </c>
      <c r="E21" s="104">
        <f>INPUT!D13</f>
        <v>18</v>
      </c>
      <c r="F21" s="104"/>
      <c r="G21" s="105" t="s">
        <v>4</v>
      </c>
    </row>
    <row r="22" spans="2:27" ht="13.5" thickBot="1" x14ac:dyDescent="0.25">
      <c r="D22" s="52"/>
      <c r="G22" s="52"/>
    </row>
    <row r="23" spans="2:27" ht="18.75" thickBot="1" x14ac:dyDescent="0.3">
      <c r="B23" s="110">
        <f>INPUT!$H$10</f>
        <v>30</v>
      </c>
      <c r="C23" s="108" t="s">
        <v>60</v>
      </c>
      <c r="D23" s="109"/>
    </row>
    <row r="24" spans="2:27" x14ac:dyDescent="0.2"/>
    <row r="25" spans="2:27" s="63" customFormat="1" ht="38.25" hidden="1" x14ac:dyDescent="0.2">
      <c r="B25" s="62" t="s">
        <v>27</v>
      </c>
      <c r="C25" s="63" t="s">
        <v>28</v>
      </c>
      <c r="D25" s="64" t="s">
        <v>22</v>
      </c>
      <c r="Q25" s="65" t="s">
        <v>12</v>
      </c>
      <c r="S25" s="66" t="s">
        <v>26</v>
      </c>
      <c r="T25" s="67" t="s">
        <v>8</v>
      </c>
      <c r="U25" s="68" t="s">
        <v>13</v>
      </c>
      <c r="V25" s="69" t="s">
        <v>38</v>
      </c>
      <c r="W25" s="69" t="s">
        <v>43</v>
      </c>
      <c r="X25" s="69" t="s">
        <v>44</v>
      </c>
      <c r="Y25" s="68" t="s">
        <v>14</v>
      </c>
      <c r="AA25" s="70" t="s">
        <v>15</v>
      </c>
    </row>
    <row r="26" spans="2:27" hidden="1" x14ac:dyDescent="0.2">
      <c r="B26" s="53">
        <v>30</v>
      </c>
      <c r="C26" s="40" t="s">
        <v>23</v>
      </c>
      <c r="D26" s="71">
        <f t="shared" ref="D26:D55" si="0">IF(B26&lt;=$B$23,BINOMDIST(B26,$B$23,$G$15,0),0)</f>
        <v>2.2107391972073432E-37</v>
      </c>
      <c r="O26" s="40">
        <f t="shared" ref="O26:O45" si="1">B26</f>
        <v>30</v>
      </c>
      <c r="P26" s="40" t="str">
        <f t="shared" ref="P26:P45" si="2">C26</f>
        <v>C-art.</v>
      </c>
      <c r="Q26" s="60">
        <f t="shared" ref="Q26:Q45" si="3">D26</f>
        <v>2.2107391972073432E-37</v>
      </c>
      <c r="R26" s="72"/>
      <c r="S26" s="57">
        <f t="shared" ref="S26:S54" si="4">($D$13+$D$14)*$E$17</f>
        <v>82.719999999999985</v>
      </c>
      <c r="T26" s="57">
        <f>$D$15*$E$17</f>
        <v>105.28000000000002</v>
      </c>
      <c r="U26" s="73">
        <f>B26/(B26+1)</f>
        <v>0.967741935483871</v>
      </c>
      <c r="V26" s="74">
        <f>B26*($E$18*2)</f>
        <v>78</v>
      </c>
      <c r="W26" s="75">
        <f>ROUNDDOWN(((($D$13+$D$14)*$E$20)+((U26*$D$15)*$E$20)),0)</f>
        <v>7</v>
      </c>
      <c r="X26" s="74">
        <f>W26*$E$19</f>
        <v>52.5</v>
      </c>
      <c r="Y26" s="54">
        <f>S26+(T26*U26)+V26+X26</f>
        <v>315.10387096774195</v>
      </c>
      <c r="AA26" s="76">
        <f t="shared" ref="AA26:AA45" si="5">Y26*Q26</f>
        <v>6.966124787401521E-35</v>
      </c>
    </row>
    <row r="27" spans="2:27" hidden="1" x14ac:dyDescent="0.2">
      <c r="B27" s="53">
        <v>29</v>
      </c>
      <c r="C27" s="40" t="s">
        <v>23</v>
      </c>
      <c r="D27" s="71">
        <f t="shared" si="0"/>
        <v>1.0390474226874388E-34</v>
      </c>
      <c r="O27" s="40">
        <f t="shared" si="1"/>
        <v>29</v>
      </c>
      <c r="P27" s="40" t="str">
        <f t="shared" si="2"/>
        <v>C-art.</v>
      </c>
      <c r="Q27" s="60">
        <f t="shared" si="3"/>
        <v>1.0390474226874388E-34</v>
      </c>
      <c r="R27" s="72"/>
      <c r="S27" s="57">
        <f t="shared" si="4"/>
        <v>82.719999999999985</v>
      </c>
      <c r="T27" s="57">
        <f t="shared" ref="T27:T55" si="6">$D$15*$E$17</f>
        <v>105.28000000000002</v>
      </c>
      <c r="U27" s="73">
        <f t="shared" ref="U27:U54" si="7">B27/(B27+1)</f>
        <v>0.96666666666666667</v>
      </c>
      <c r="V27" s="74">
        <f t="shared" ref="V27:V55" si="8">B27*($E$18*2)</f>
        <v>75.400000000000006</v>
      </c>
      <c r="W27" s="75">
        <f t="shared" ref="W27:W55" si="9">ROUNDDOWN(((($D$13+$D$14)*$E$20)+((U27*$D$15)*$E$20)),0)</f>
        <v>7</v>
      </c>
      <c r="X27" s="74">
        <f t="shared" ref="X27:X55" si="10">W27*$E$19</f>
        <v>52.5</v>
      </c>
      <c r="Y27" s="54">
        <f t="shared" ref="Y27:Y55" si="11">S27+(T27*U27)+V27+X27</f>
        <v>312.39066666666668</v>
      </c>
      <c r="AA27" s="76">
        <f t="shared" si="5"/>
        <v>3.2458871707161081E-32</v>
      </c>
    </row>
    <row r="28" spans="2:27" hidden="1" x14ac:dyDescent="0.2">
      <c r="B28" s="53">
        <v>28</v>
      </c>
      <c r="C28" s="40" t="s">
        <v>23</v>
      </c>
      <c r="D28" s="71">
        <f t="shared" si="0"/>
        <v>2.3603693952049443E-32</v>
      </c>
      <c r="O28" s="40">
        <f t="shared" si="1"/>
        <v>28</v>
      </c>
      <c r="P28" s="40" t="str">
        <f t="shared" si="2"/>
        <v>C-art.</v>
      </c>
      <c r="Q28" s="60">
        <f t="shared" si="3"/>
        <v>2.3603693952049443E-32</v>
      </c>
      <c r="R28" s="72"/>
      <c r="S28" s="57">
        <f t="shared" si="4"/>
        <v>82.719999999999985</v>
      </c>
      <c r="T28" s="57">
        <f t="shared" si="6"/>
        <v>105.28000000000002</v>
      </c>
      <c r="U28" s="73">
        <f t="shared" si="7"/>
        <v>0.96551724137931039</v>
      </c>
      <c r="V28" s="74">
        <f t="shared" si="8"/>
        <v>72.8</v>
      </c>
      <c r="W28" s="75">
        <f t="shared" si="9"/>
        <v>7</v>
      </c>
      <c r="X28" s="74">
        <f t="shared" si="10"/>
        <v>52.5</v>
      </c>
      <c r="Y28" s="54">
        <f t="shared" si="11"/>
        <v>309.6696551724138</v>
      </c>
      <c r="AA28" s="76">
        <f t="shared" si="5"/>
        <v>7.3093477669263407E-30</v>
      </c>
    </row>
    <row r="29" spans="2:27" hidden="1" x14ac:dyDescent="0.2">
      <c r="B29" s="53">
        <v>27</v>
      </c>
      <c r="C29" s="40" t="s">
        <v>23</v>
      </c>
      <c r="D29" s="71">
        <f t="shared" si="0"/>
        <v>3.4513845823219786E-30</v>
      </c>
      <c r="O29" s="40">
        <f t="shared" si="1"/>
        <v>27</v>
      </c>
      <c r="P29" s="40" t="str">
        <f t="shared" si="2"/>
        <v>C-art.</v>
      </c>
      <c r="Q29" s="60">
        <f t="shared" si="3"/>
        <v>3.4513845823219786E-30</v>
      </c>
      <c r="R29" s="72"/>
      <c r="S29" s="57">
        <f t="shared" si="4"/>
        <v>82.719999999999985</v>
      </c>
      <c r="T29" s="57">
        <f t="shared" si="6"/>
        <v>105.28000000000002</v>
      </c>
      <c r="U29" s="73">
        <f t="shared" si="7"/>
        <v>0.9642857142857143</v>
      </c>
      <c r="V29" s="74">
        <f t="shared" si="8"/>
        <v>70.2</v>
      </c>
      <c r="W29" s="75">
        <f t="shared" si="9"/>
        <v>7</v>
      </c>
      <c r="X29" s="74">
        <f t="shared" si="10"/>
        <v>52.5</v>
      </c>
      <c r="Y29" s="54">
        <f t="shared" si="11"/>
        <v>306.94</v>
      </c>
      <c r="AA29" s="76">
        <f t="shared" si="5"/>
        <v>1.0593679836979081E-27</v>
      </c>
    </row>
    <row r="30" spans="2:27" hidden="1" x14ac:dyDescent="0.2">
      <c r="B30" s="53">
        <v>26</v>
      </c>
      <c r="C30" s="40" t="s">
        <v>23</v>
      </c>
      <c r="D30" s="71">
        <f t="shared" si="0"/>
        <v>3.6498391958054648E-28</v>
      </c>
      <c r="O30" s="40">
        <f t="shared" si="1"/>
        <v>26</v>
      </c>
      <c r="P30" s="40" t="str">
        <f t="shared" si="2"/>
        <v>C-art.</v>
      </c>
      <c r="Q30" s="60">
        <f t="shared" si="3"/>
        <v>3.6498391958054648E-28</v>
      </c>
      <c r="R30" s="72"/>
      <c r="S30" s="57">
        <f t="shared" si="4"/>
        <v>82.719999999999985</v>
      </c>
      <c r="T30" s="57">
        <f t="shared" si="6"/>
        <v>105.28000000000002</v>
      </c>
      <c r="U30" s="73">
        <f t="shared" si="7"/>
        <v>0.96296296296296291</v>
      </c>
      <c r="V30" s="74">
        <f t="shared" si="8"/>
        <v>67.600000000000009</v>
      </c>
      <c r="W30" s="75">
        <f t="shared" si="9"/>
        <v>7</v>
      </c>
      <c r="X30" s="74">
        <f t="shared" si="10"/>
        <v>52.5</v>
      </c>
      <c r="Y30" s="54">
        <f t="shared" si="11"/>
        <v>304.20074074074074</v>
      </c>
      <c r="AA30" s="76">
        <f t="shared" si="5"/>
        <v>1.110283786948612E-25</v>
      </c>
    </row>
    <row r="31" spans="2:27" hidden="1" x14ac:dyDescent="0.2">
      <c r="B31" s="53">
        <v>25</v>
      </c>
      <c r="C31" s="40" t="s">
        <v>23</v>
      </c>
      <c r="D31" s="71">
        <f t="shared" si="0"/>
        <v>2.9734023315161956E-26</v>
      </c>
      <c r="O31" s="40">
        <f t="shared" si="1"/>
        <v>25</v>
      </c>
      <c r="P31" s="40" t="str">
        <f t="shared" si="2"/>
        <v>C-art.</v>
      </c>
      <c r="Q31" s="60">
        <f t="shared" si="3"/>
        <v>2.9734023315161956E-26</v>
      </c>
      <c r="R31" s="72"/>
      <c r="S31" s="57">
        <f t="shared" si="4"/>
        <v>82.719999999999985</v>
      </c>
      <c r="T31" s="57">
        <f t="shared" si="6"/>
        <v>105.28000000000002</v>
      </c>
      <c r="U31" s="73">
        <f t="shared" si="7"/>
        <v>0.96153846153846156</v>
      </c>
      <c r="V31" s="74">
        <f t="shared" si="8"/>
        <v>65</v>
      </c>
      <c r="W31" s="75">
        <f t="shared" si="9"/>
        <v>7</v>
      </c>
      <c r="X31" s="74">
        <f t="shared" si="10"/>
        <v>52.5</v>
      </c>
      <c r="Y31" s="54">
        <f t="shared" si="11"/>
        <v>301.45076923076925</v>
      </c>
      <c r="AA31" s="76">
        <f t="shared" si="5"/>
        <v>8.9633442006811986E-24</v>
      </c>
    </row>
    <row r="32" spans="2:27" hidden="1" x14ac:dyDescent="0.2">
      <c r="B32" s="53">
        <v>24</v>
      </c>
      <c r="C32" s="40" t="s">
        <v>23</v>
      </c>
      <c r="D32" s="71">
        <f t="shared" si="0"/>
        <v>1.9409709664064103E-24</v>
      </c>
      <c r="O32" s="40">
        <f t="shared" si="1"/>
        <v>24</v>
      </c>
      <c r="P32" s="40" t="str">
        <f t="shared" si="2"/>
        <v>C-art.</v>
      </c>
      <c r="Q32" s="60">
        <f t="shared" si="3"/>
        <v>1.9409709664064103E-24</v>
      </c>
      <c r="R32" s="72"/>
      <c r="S32" s="57">
        <f t="shared" si="4"/>
        <v>82.719999999999985</v>
      </c>
      <c r="T32" s="57">
        <f t="shared" si="6"/>
        <v>105.28000000000002</v>
      </c>
      <c r="U32" s="73">
        <f t="shared" si="7"/>
        <v>0.96</v>
      </c>
      <c r="V32" s="74">
        <f t="shared" si="8"/>
        <v>62.400000000000006</v>
      </c>
      <c r="W32" s="75">
        <f t="shared" si="9"/>
        <v>7</v>
      </c>
      <c r="X32" s="74">
        <f t="shared" si="10"/>
        <v>52.5</v>
      </c>
      <c r="Y32" s="54">
        <f t="shared" si="11"/>
        <v>298.68880000000001</v>
      </c>
      <c r="AA32" s="76">
        <f t="shared" si="5"/>
        <v>5.7974628879077104E-22</v>
      </c>
    </row>
    <row r="33" spans="2:27" hidden="1" x14ac:dyDescent="0.2">
      <c r="B33" s="53">
        <v>23</v>
      </c>
      <c r="C33" s="40" t="s">
        <v>23</v>
      </c>
      <c r="D33" s="71">
        <f t="shared" si="0"/>
        <v>1.0425786905268578E-22</v>
      </c>
      <c r="O33" s="40">
        <f t="shared" si="1"/>
        <v>23</v>
      </c>
      <c r="P33" s="40" t="str">
        <f t="shared" si="2"/>
        <v>C-art.</v>
      </c>
      <c r="Q33" s="60">
        <f t="shared" si="3"/>
        <v>1.0425786905268578E-22</v>
      </c>
      <c r="R33" s="72"/>
      <c r="S33" s="57">
        <f>($D$13+$D$14)*$E$17</f>
        <v>82.719999999999985</v>
      </c>
      <c r="T33" s="57">
        <f t="shared" si="6"/>
        <v>105.28000000000002</v>
      </c>
      <c r="U33" s="73">
        <f t="shared" si="7"/>
        <v>0.95833333333333337</v>
      </c>
      <c r="V33" s="74">
        <f t="shared" si="8"/>
        <v>59.800000000000004</v>
      </c>
      <c r="W33" s="75">
        <f t="shared" si="9"/>
        <v>7</v>
      </c>
      <c r="X33" s="74">
        <f t="shared" si="10"/>
        <v>52.5</v>
      </c>
      <c r="Y33" s="54">
        <f t="shared" si="11"/>
        <v>295.91333333333336</v>
      </c>
      <c r="AA33" s="76">
        <f t="shared" si="5"/>
        <v>3.0851293557610425E-20</v>
      </c>
    </row>
    <row r="34" spans="2:27" hidden="1" x14ac:dyDescent="0.2">
      <c r="B34" s="53">
        <v>22</v>
      </c>
      <c r="C34" s="40" t="s">
        <v>23</v>
      </c>
      <c r="D34" s="71">
        <f t="shared" si="0"/>
        <v>4.6959481852480941E-21</v>
      </c>
      <c r="O34" s="40">
        <f t="shared" si="1"/>
        <v>22</v>
      </c>
      <c r="P34" s="40" t="str">
        <f t="shared" si="2"/>
        <v>C-art.</v>
      </c>
      <c r="Q34" s="60">
        <f t="shared" si="3"/>
        <v>4.6959481852480941E-21</v>
      </c>
      <c r="R34" s="72"/>
      <c r="S34" s="57">
        <f t="shared" si="4"/>
        <v>82.719999999999985</v>
      </c>
      <c r="T34" s="57">
        <f t="shared" si="6"/>
        <v>105.28000000000002</v>
      </c>
      <c r="U34" s="73">
        <f t="shared" si="7"/>
        <v>0.95652173913043481</v>
      </c>
      <c r="V34" s="74">
        <f t="shared" si="8"/>
        <v>57.2</v>
      </c>
      <c r="W34" s="75">
        <f t="shared" si="9"/>
        <v>7</v>
      </c>
      <c r="X34" s="74">
        <f t="shared" si="10"/>
        <v>52.5</v>
      </c>
      <c r="Y34" s="54">
        <f t="shared" si="11"/>
        <v>293.12260869565216</v>
      </c>
      <c r="AA34" s="76">
        <f t="shared" si="5"/>
        <v>1.376488582359535E-18</v>
      </c>
    </row>
    <row r="35" spans="2:27" hidden="1" x14ac:dyDescent="0.2">
      <c r="B35" s="53">
        <v>21</v>
      </c>
      <c r="C35" s="40" t="s">
        <v>23</v>
      </c>
      <c r="D35" s="71">
        <f t="shared" si="0"/>
        <v>1.7983742309431728E-19</v>
      </c>
      <c r="O35" s="40">
        <f t="shared" si="1"/>
        <v>21</v>
      </c>
      <c r="P35" s="40" t="str">
        <f t="shared" si="2"/>
        <v>C-art.</v>
      </c>
      <c r="Q35" s="60">
        <f t="shared" si="3"/>
        <v>1.7983742309431728E-19</v>
      </c>
      <c r="R35" s="72"/>
      <c r="S35" s="57">
        <f t="shared" si="4"/>
        <v>82.719999999999985</v>
      </c>
      <c r="T35" s="57">
        <f t="shared" si="6"/>
        <v>105.28000000000002</v>
      </c>
      <c r="U35" s="73">
        <f t="shared" si="7"/>
        <v>0.95454545454545459</v>
      </c>
      <c r="V35" s="74">
        <f t="shared" si="8"/>
        <v>54.6</v>
      </c>
      <c r="W35" s="75">
        <f t="shared" si="9"/>
        <v>7</v>
      </c>
      <c r="X35" s="74">
        <f t="shared" si="10"/>
        <v>52.5</v>
      </c>
      <c r="Y35" s="54">
        <f t="shared" si="11"/>
        <v>290.31454545454545</v>
      </c>
      <c r="AA35" s="76">
        <f t="shared" si="5"/>
        <v>5.2209419741343493E-17</v>
      </c>
    </row>
    <row r="36" spans="2:27" hidden="1" x14ac:dyDescent="0.2">
      <c r="B36" s="53">
        <v>20</v>
      </c>
      <c r="C36" s="40" t="s">
        <v>23</v>
      </c>
      <c r="D36" s="71">
        <f t="shared" si="0"/>
        <v>5.9166512198029914E-18</v>
      </c>
      <c r="O36" s="40">
        <f t="shared" si="1"/>
        <v>20</v>
      </c>
      <c r="P36" s="40" t="str">
        <f t="shared" si="2"/>
        <v>C-art.</v>
      </c>
      <c r="Q36" s="60">
        <f t="shared" si="3"/>
        <v>5.9166512198029914E-18</v>
      </c>
      <c r="R36" s="72"/>
      <c r="S36" s="57">
        <f t="shared" si="4"/>
        <v>82.719999999999985</v>
      </c>
      <c r="T36" s="57">
        <f t="shared" si="6"/>
        <v>105.28000000000002</v>
      </c>
      <c r="U36" s="73">
        <f t="shared" si="7"/>
        <v>0.95238095238095233</v>
      </c>
      <c r="V36" s="74">
        <f t="shared" si="8"/>
        <v>52</v>
      </c>
      <c r="W36" s="75">
        <f t="shared" si="9"/>
        <v>7</v>
      </c>
      <c r="X36" s="74">
        <f t="shared" si="10"/>
        <v>52.5</v>
      </c>
      <c r="Y36" s="54">
        <f t="shared" si="11"/>
        <v>287.48666666666668</v>
      </c>
      <c r="AA36" s="76">
        <f t="shared" si="5"/>
        <v>1.7009583370104294E-15</v>
      </c>
    </row>
    <row r="37" spans="2:27" hidden="1" x14ac:dyDescent="0.2">
      <c r="B37" s="53">
        <v>19</v>
      </c>
      <c r="C37" s="40" t="s">
        <v>23</v>
      </c>
      <c r="D37" s="71">
        <f t="shared" si="0"/>
        <v>1.6853491353378223E-16</v>
      </c>
      <c r="O37" s="40">
        <f t="shared" si="1"/>
        <v>19</v>
      </c>
      <c r="P37" s="40" t="str">
        <f t="shared" si="2"/>
        <v>C-art.</v>
      </c>
      <c r="Q37" s="60">
        <f t="shared" si="3"/>
        <v>1.6853491353378223E-16</v>
      </c>
      <c r="R37" s="72"/>
      <c r="S37" s="57">
        <f t="shared" si="4"/>
        <v>82.719999999999985</v>
      </c>
      <c r="T37" s="57">
        <f t="shared" si="6"/>
        <v>105.28000000000002</v>
      </c>
      <c r="U37" s="73">
        <f t="shared" si="7"/>
        <v>0.95</v>
      </c>
      <c r="V37" s="74">
        <f t="shared" si="8"/>
        <v>49.4</v>
      </c>
      <c r="W37" s="75">
        <f t="shared" si="9"/>
        <v>7</v>
      </c>
      <c r="X37" s="74">
        <f t="shared" si="10"/>
        <v>52.5</v>
      </c>
      <c r="Y37" s="54">
        <f t="shared" si="11"/>
        <v>284.63599999999997</v>
      </c>
      <c r="AA37" s="76">
        <f t="shared" si="5"/>
        <v>4.7971103648601632E-14</v>
      </c>
    </row>
    <row r="38" spans="2:27" hidden="1" x14ac:dyDescent="0.2">
      <c r="B38" s="53">
        <v>18</v>
      </c>
      <c r="C38" s="40" t="s">
        <v>23</v>
      </c>
      <c r="D38" s="71">
        <f t="shared" si="0"/>
        <v>4.1806021607129462E-15</v>
      </c>
      <c r="O38" s="40">
        <f t="shared" si="1"/>
        <v>18</v>
      </c>
      <c r="P38" s="40" t="str">
        <f t="shared" si="2"/>
        <v>C-art.</v>
      </c>
      <c r="Q38" s="60">
        <f t="shared" si="3"/>
        <v>4.1806021607129462E-15</v>
      </c>
      <c r="R38" s="72"/>
      <c r="S38" s="57">
        <f t="shared" si="4"/>
        <v>82.719999999999985</v>
      </c>
      <c r="T38" s="57">
        <f t="shared" si="6"/>
        <v>105.28000000000002</v>
      </c>
      <c r="U38" s="73">
        <f t="shared" si="7"/>
        <v>0.94736842105263153</v>
      </c>
      <c r="V38" s="74">
        <f t="shared" si="8"/>
        <v>46.800000000000004</v>
      </c>
      <c r="W38" s="75">
        <f t="shared" si="9"/>
        <v>7</v>
      </c>
      <c r="X38" s="74">
        <f t="shared" si="10"/>
        <v>52.5</v>
      </c>
      <c r="Y38" s="54">
        <f t="shared" si="11"/>
        <v>281.75894736842105</v>
      </c>
      <c r="AA38" s="76">
        <f t="shared" si="5"/>
        <v>1.1779220641686263E-12</v>
      </c>
    </row>
    <row r="39" spans="2:27" hidden="1" x14ac:dyDescent="0.2">
      <c r="B39" s="53">
        <v>17</v>
      </c>
      <c r="C39" s="40" t="s">
        <v>23</v>
      </c>
      <c r="D39" s="71">
        <f t="shared" si="0"/>
        <v>9.0686908409312488E-14</v>
      </c>
      <c r="O39" s="40">
        <f t="shared" si="1"/>
        <v>17</v>
      </c>
      <c r="P39" s="40" t="str">
        <f t="shared" si="2"/>
        <v>C-art.</v>
      </c>
      <c r="Q39" s="60">
        <f t="shared" si="3"/>
        <v>9.0686908409312488E-14</v>
      </c>
      <c r="R39" s="72"/>
      <c r="S39" s="57">
        <f t="shared" si="4"/>
        <v>82.719999999999985</v>
      </c>
      <c r="T39" s="57">
        <f t="shared" si="6"/>
        <v>105.28000000000002</v>
      </c>
      <c r="U39" s="73">
        <f t="shared" si="7"/>
        <v>0.94444444444444442</v>
      </c>
      <c r="V39" s="74">
        <f t="shared" si="8"/>
        <v>44.2</v>
      </c>
      <c r="W39" s="75">
        <f t="shared" si="9"/>
        <v>7</v>
      </c>
      <c r="X39" s="74">
        <f t="shared" si="10"/>
        <v>52.5</v>
      </c>
      <c r="Y39" s="54">
        <f t="shared" si="11"/>
        <v>278.85111111111109</v>
      </c>
      <c r="AA39" s="76">
        <f t="shared" si="5"/>
        <v>2.5288145173168351E-11</v>
      </c>
    </row>
    <row r="40" spans="2:27" hidden="1" x14ac:dyDescent="0.2">
      <c r="B40" s="53">
        <v>16</v>
      </c>
      <c r="C40" s="40" t="s">
        <v>23</v>
      </c>
      <c r="D40" s="71">
        <f t="shared" si="0"/>
        <v>1.7252104718819261E-12</v>
      </c>
      <c r="O40" s="40">
        <f t="shared" si="1"/>
        <v>16</v>
      </c>
      <c r="P40" s="40" t="str">
        <f t="shared" si="2"/>
        <v>C-art.</v>
      </c>
      <c r="Q40" s="60">
        <f t="shared" si="3"/>
        <v>1.7252104718819261E-12</v>
      </c>
      <c r="R40" s="72"/>
      <c r="S40" s="57">
        <f t="shared" si="4"/>
        <v>82.719999999999985</v>
      </c>
      <c r="T40" s="57">
        <f t="shared" si="6"/>
        <v>105.28000000000002</v>
      </c>
      <c r="U40" s="73">
        <f t="shared" si="7"/>
        <v>0.94117647058823528</v>
      </c>
      <c r="V40" s="74">
        <f t="shared" si="8"/>
        <v>41.6</v>
      </c>
      <c r="W40" s="75">
        <f t="shared" si="9"/>
        <v>7</v>
      </c>
      <c r="X40" s="74">
        <f t="shared" si="10"/>
        <v>52.5</v>
      </c>
      <c r="Y40" s="54">
        <f t="shared" si="11"/>
        <v>275.90705882352938</v>
      </c>
      <c r="AA40" s="76">
        <f t="shared" si="5"/>
        <v>4.7599774714849545E-10</v>
      </c>
    </row>
    <row r="41" spans="2:27" hidden="1" x14ac:dyDescent="0.2">
      <c r="B41" s="53">
        <v>15</v>
      </c>
      <c r="C41" s="40" t="s">
        <v>23</v>
      </c>
      <c r="D41" s="71">
        <f t="shared" si="0"/>
        <v>2.8830183885671227E-11</v>
      </c>
      <c r="O41" s="40">
        <f t="shared" si="1"/>
        <v>15</v>
      </c>
      <c r="P41" s="40" t="str">
        <f t="shared" si="2"/>
        <v>C-art.</v>
      </c>
      <c r="Q41" s="60">
        <f t="shared" si="3"/>
        <v>2.8830183885671227E-11</v>
      </c>
      <c r="R41" s="72"/>
      <c r="S41" s="57">
        <f t="shared" si="4"/>
        <v>82.719999999999985</v>
      </c>
      <c r="T41" s="57">
        <f t="shared" si="6"/>
        <v>105.28000000000002</v>
      </c>
      <c r="U41" s="73">
        <f t="shared" si="7"/>
        <v>0.9375</v>
      </c>
      <c r="V41" s="74">
        <f t="shared" si="8"/>
        <v>39</v>
      </c>
      <c r="W41" s="75">
        <f t="shared" si="9"/>
        <v>7</v>
      </c>
      <c r="X41" s="74">
        <f t="shared" si="10"/>
        <v>52.5</v>
      </c>
      <c r="Y41" s="54">
        <f t="shared" si="11"/>
        <v>272.92</v>
      </c>
      <c r="AA41" s="76">
        <f t="shared" si="5"/>
        <v>7.8683337860773925E-9</v>
      </c>
    </row>
    <row r="42" spans="2:27" hidden="1" x14ac:dyDescent="0.2">
      <c r="B42" s="53">
        <v>14</v>
      </c>
      <c r="C42" s="40" t="s">
        <v>23</v>
      </c>
      <c r="D42" s="71">
        <f t="shared" si="0"/>
        <v>4.2344332582079526E-10</v>
      </c>
      <c r="O42" s="40">
        <f t="shared" si="1"/>
        <v>14</v>
      </c>
      <c r="P42" s="40" t="str">
        <f t="shared" si="2"/>
        <v>C-art.</v>
      </c>
      <c r="Q42" s="60">
        <f t="shared" si="3"/>
        <v>4.2344332582079526E-10</v>
      </c>
      <c r="R42" s="72"/>
      <c r="S42" s="57">
        <f t="shared" si="4"/>
        <v>82.719999999999985</v>
      </c>
      <c r="T42" s="57">
        <f t="shared" si="6"/>
        <v>105.28000000000002</v>
      </c>
      <c r="U42" s="73">
        <f t="shared" si="7"/>
        <v>0.93333333333333335</v>
      </c>
      <c r="V42" s="74">
        <f t="shared" si="8"/>
        <v>36.4</v>
      </c>
      <c r="W42" s="75">
        <f t="shared" si="9"/>
        <v>7</v>
      </c>
      <c r="X42" s="74">
        <f t="shared" si="10"/>
        <v>52.5</v>
      </c>
      <c r="Y42" s="54">
        <f t="shared" si="11"/>
        <v>269.88133333333337</v>
      </c>
      <c r="AA42" s="76">
        <f t="shared" si="5"/>
        <v>1.1427944936361734E-7</v>
      </c>
    </row>
    <row r="43" spans="2:27" hidden="1" x14ac:dyDescent="0.2">
      <c r="B43" s="53">
        <v>13</v>
      </c>
      <c r="C43" s="40" t="s">
        <v>23</v>
      </c>
      <c r="D43" s="71">
        <f t="shared" si="0"/>
        <v>5.4632491841192778E-9</v>
      </c>
      <c r="O43" s="40">
        <f t="shared" si="1"/>
        <v>13</v>
      </c>
      <c r="P43" s="40" t="str">
        <f t="shared" si="2"/>
        <v>C-art.</v>
      </c>
      <c r="Q43" s="60">
        <f t="shared" si="3"/>
        <v>5.4632491841192778E-9</v>
      </c>
      <c r="R43" s="72"/>
      <c r="S43" s="57">
        <f t="shared" si="4"/>
        <v>82.719999999999985</v>
      </c>
      <c r="T43" s="57">
        <f t="shared" si="6"/>
        <v>105.28000000000002</v>
      </c>
      <c r="U43" s="73">
        <f t="shared" si="7"/>
        <v>0.9285714285714286</v>
      </c>
      <c r="V43" s="74">
        <f t="shared" si="8"/>
        <v>33.800000000000004</v>
      </c>
      <c r="W43" s="75">
        <f t="shared" si="9"/>
        <v>7</v>
      </c>
      <c r="X43" s="74">
        <f t="shared" si="10"/>
        <v>52.5</v>
      </c>
      <c r="Y43" s="54">
        <f t="shared" si="11"/>
        <v>266.78000000000003</v>
      </c>
      <c r="AA43" s="76">
        <f t="shared" si="5"/>
        <v>1.4574856173393411E-6</v>
      </c>
    </row>
    <row r="44" spans="2:27" hidden="1" x14ac:dyDescent="0.2">
      <c r="B44" s="53">
        <v>12</v>
      </c>
      <c r="C44" s="40" t="s">
        <v>23</v>
      </c>
      <c r="D44" s="71">
        <f t="shared" si="0"/>
        <v>6.1815652805497771E-8</v>
      </c>
      <c r="O44" s="40">
        <f t="shared" si="1"/>
        <v>12</v>
      </c>
      <c r="P44" s="40" t="str">
        <f t="shared" si="2"/>
        <v>C-art.</v>
      </c>
      <c r="Q44" s="60">
        <f t="shared" si="3"/>
        <v>6.1815652805497771E-8</v>
      </c>
      <c r="R44" s="72"/>
      <c r="S44" s="57">
        <f t="shared" si="4"/>
        <v>82.719999999999985</v>
      </c>
      <c r="T44" s="57">
        <f t="shared" si="6"/>
        <v>105.28000000000002</v>
      </c>
      <c r="U44" s="73">
        <f t="shared" si="7"/>
        <v>0.92307692307692313</v>
      </c>
      <c r="V44" s="74">
        <f t="shared" si="8"/>
        <v>31.200000000000003</v>
      </c>
      <c r="W44" s="75">
        <f t="shared" si="9"/>
        <v>7</v>
      </c>
      <c r="X44" s="74">
        <f t="shared" si="10"/>
        <v>52.5</v>
      </c>
      <c r="Y44" s="54">
        <f t="shared" si="11"/>
        <v>263.60153846153844</v>
      </c>
      <c r="AA44" s="76">
        <f t="shared" si="5"/>
        <v>1.6294701180533527E-5</v>
      </c>
    </row>
    <row r="45" spans="2:27" hidden="1" x14ac:dyDescent="0.2">
      <c r="B45" s="53">
        <v>11</v>
      </c>
      <c r="C45" s="40" t="s">
        <v>23</v>
      </c>
      <c r="D45" s="71">
        <f t="shared" si="0"/>
        <v>6.1164961723334613E-7</v>
      </c>
      <c r="O45" s="40">
        <f t="shared" si="1"/>
        <v>11</v>
      </c>
      <c r="P45" s="40" t="str">
        <f t="shared" si="2"/>
        <v>C-art.</v>
      </c>
      <c r="Q45" s="60">
        <f t="shared" si="3"/>
        <v>6.1164961723334613E-7</v>
      </c>
      <c r="R45" s="72"/>
      <c r="S45" s="57">
        <f t="shared" si="4"/>
        <v>82.719999999999985</v>
      </c>
      <c r="T45" s="57">
        <f t="shared" si="6"/>
        <v>105.28000000000002</v>
      </c>
      <c r="U45" s="73">
        <f t="shared" si="7"/>
        <v>0.91666666666666663</v>
      </c>
      <c r="V45" s="74">
        <f t="shared" si="8"/>
        <v>28.6</v>
      </c>
      <c r="W45" s="75">
        <f t="shared" si="9"/>
        <v>7</v>
      </c>
      <c r="X45" s="74">
        <f t="shared" si="10"/>
        <v>52.5</v>
      </c>
      <c r="Y45" s="54">
        <f t="shared" si="11"/>
        <v>260.32666666666665</v>
      </c>
      <c r="AA45" s="76">
        <f t="shared" si="5"/>
        <v>1.5922870602229954E-4</v>
      </c>
    </row>
    <row r="46" spans="2:27" hidden="1" x14ac:dyDescent="0.2">
      <c r="B46" s="53">
        <v>10</v>
      </c>
      <c r="C46" s="40" t="s">
        <v>23</v>
      </c>
      <c r="D46" s="71">
        <f t="shared" si="0"/>
        <v>5.2703808684940032E-6</v>
      </c>
      <c r="G46" s="72"/>
      <c r="O46" s="40">
        <f t="shared" ref="O46:O55" si="12">B46</f>
        <v>10</v>
      </c>
      <c r="P46" s="40" t="str">
        <f t="shared" ref="P46:P55" si="13">C46</f>
        <v>C-art.</v>
      </c>
      <c r="Q46" s="60">
        <f t="shared" ref="Q46:Q55" si="14">D46</f>
        <v>5.2703808684940032E-6</v>
      </c>
      <c r="R46" s="72"/>
      <c r="S46" s="57">
        <f t="shared" si="4"/>
        <v>82.719999999999985</v>
      </c>
      <c r="T46" s="57">
        <f t="shared" si="6"/>
        <v>105.28000000000002</v>
      </c>
      <c r="U46" s="73">
        <f t="shared" si="7"/>
        <v>0.90909090909090906</v>
      </c>
      <c r="V46" s="74">
        <f t="shared" si="8"/>
        <v>26</v>
      </c>
      <c r="W46" s="75">
        <f t="shared" si="9"/>
        <v>7</v>
      </c>
      <c r="X46" s="74">
        <f t="shared" si="10"/>
        <v>52.5</v>
      </c>
      <c r="Y46" s="54">
        <f t="shared" si="11"/>
        <v>256.92909090909092</v>
      </c>
      <c r="AA46" s="76">
        <f t="shared" ref="AA46:AA55" si="15">Y46*Q46</f>
        <v>1.3541141652868294E-3</v>
      </c>
    </row>
    <row r="47" spans="2:27" hidden="1" x14ac:dyDescent="0.2">
      <c r="B47" s="53">
        <v>9</v>
      </c>
      <c r="C47" s="40" t="s">
        <v>23</v>
      </c>
      <c r="D47" s="71">
        <f t="shared" si="0"/>
        <v>3.9318714415748902E-5</v>
      </c>
      <c r="O47" s="40">
        <f t="shared" si="12"/>
        <v>9</v>
      </c>
      <c r="P47" s="40" t="str">
        <f t="shared" si="13"/>
        <v>C-art.</v>
      </c>
      <c r="Q47" s="60">
        <f t="shared" si="14"/>
        <v>3.9318714415748902E-5</v>
      </c>
      <c r="R47" s="72"/>
      <c r="S47" s="57">
        <f t="shared" si="4"/>
        <v>82.719999999999985</v>
      </c>
      <c r="T47" s="57">
        <f t="shared" si="6"/>
        <v>105.28000000000002</v>
      </c>
      <c r="U47" s="73">
        <f t="shared" si="7"/>
        <v>0.9</v>
      </c>
      <c r="V47" s="74">
        <f t="shared" si="8"/>
        <v>23.400000000000002</v>
      </c>
      <c r="W47" s="75">
        <f t="shared" si="9"/>
        <v>7</v>
      </c>
      <c r="X47" s="74">
        <f t="shared" si="10"/>
        <v>52.5</v>
      </c>
      <c r="Y47" s="54">
        <f t="shared" si="11"/>
        <v>253.37199999999999</v>
      </c>
      <c r="AA47" s="76">
        <f t="shared" si="15"/>
        <v>9.9622613089471301E-3</v>
      </c>
    </row>
    <row r="48" spans="2:27" hidden="1" x14ac:dyDescent="0.2">
      <c r="B48" s="53">
        <v>8</v>
      </c>
      <c r="C48" s="40" t="s">
        <v>23</v>
      </c>
      <c r="D48" s="71">
        <f t="shared" si="0"/>
        <v>2.5199721511911827E-4</v>
      </c>
      <c r="O48" s="40">
        <f t="shared" si="12"/>
        <v>8</v>
      </c>
      <c r="P48" s="40" t="str">
        <f t="shared" si="13"/>
        <v>C-art.</v>
      </c>
      <c r="Q48" s="60">
        <f t="shared" si="14"/>
        <v>2.5199721511911827E-4</v>
      </c>
      <c r="R48" s="72"/>
      <c r="S48" s="57">
        <f t="shared" si="4"/>
        <v>82.719999999999985</v>
      </c>
      <c r="T48" s="57">
        <f t="shared" si="6"/>
        <v>105.28000000000002</v>
      </c>
      <c r="U48" s="73">
        <f t="shared" si="7"/>
        <v>0.88888888888888884</v>
      </c>
      <c r="V48" s="74">
        <f t="shared" si="8"/>
        <v>20.8</v>
      </c>
      <c r="W48" s="75">
        <f t="shared" si="9"/>
        <v>7</v>
      </c>
      <c r="X48" s="74">
        <f t="shared" si="10"/>
        <v>52.5</v>
      </c>
      <c r="Y48" s="54">
        <f t="shared" si="11"/>
        <v>249.60222222222222</v>
      </c>
      <c r="AA48" s="76">
        <f t="shared" si="15"/>
        <v>6.2899064887543293E-2</v>
      </c>
    </row>
    <row r="49" spans="2:28" hidden="1" x14ac:dyDescent="0.2">
      <c r="B49" s="53">
        <v>7</v>
      </c>
      <c r="C49" s="40" t="s">
        <v>23</v>
      </c>
      <c r="D49" s="71">
        <f t="shared" si="0"/>
        <v>1.3732022157215715E-3</v>
      </c>
      <c r="O49" s="40">
        <f t="shared" si="12"/>
        <v>7</v>
      </c>
      <c r="P49" s="40" t="str">
        <f t="shared" si="13"/>
        <v>C-art.</v>
      </c>
      <c r="Q49" s="60">
        <f t="shared" si="14"/>
        <v>1.3732022157215715E-3</v>
      </c>
      <c r="R49" s="72"/>
      <c r="S49" s="57">
        <f t="shared" si="4"/>
        <v>82.719999999999985</v>
      </c>
      <c r="T49" s="57">
        <f t="shared" si="6"/>
        <v>105.28000000000002</v>
      </c>
      <c r="U49" s="73">
        <f t="shared" si="7"/>
        <v>0.875</v>
      </c>
      <c r="V49" s="74">
        <f t="shared" si="8"/>
        <v>18.2</v>
      </c>
      <c r="W49" s="75">
        <f t="shared" si="9"/>
        <v>7</v>
      </c>
      <c r="X49" s="74">
        <f t="shared" si="10"/>
        <v>52.5</v>
      </c>
      <c r="Y49" s="54">
        <f t="shared" si="11"/>
        <v>245.54</v>
      </c>
      <c r="AA49" s="76">
        <f t="shared" si="15"/>
        <v>0.33717607204827466</v>
      </c>
    </row>
    <row r="50" spans="2:28" hidden="1" x14ac:dyDescent="0.2">
      <c r="B50" s="53">
        <v>6</v>
      </c>
      <c r="C50" s="40" t="s">
        <v>23</v>
      </c>
      <c r="D50" s="71">
        <f t="shared" si="0"/>
        <v>6.2747712357277292E-3</v>
      </c>
      <c r="O50" s="40">
        <f t="shared" si="12"/>
        <v>6</v>
      </c>
      <c r="P50" s="40" t="str">
        <f t="shared" si="13"/>
        <v>C-art.</v>
      </c>
      <c r="Q50" s="60">
        <f t="shared" si="14"/>
        <v>6.2747712357277292E-3</v>
      </c>
      <c r="R50" s="72"/>
      <c r="S50" s="57">
        <f t="shared" si="4"/>
        <v>82.719999999999985</v>
      </c>
      <c r="T50" s="57">
        <f t="shared" si="6"/>
        <v>105.28000000000002</v>
      </c>
      <c r="U50" s="73">
        <f t="shared" si="7"/>
        <v>0.8571428571428571</v>
      </c>
      <c r="V50" s="74">
        <f t="shared" si="8"/>
        <v>15.600000000000001</v>
      </c>
      <c r="W50" s="75">
        <f t="shared" si="9"/>
        <v>7</v>
      </c>
      <c r="X50" s="74">
        <f t="shared" si="10"/>
        <v>52.5</v>
      </c>
      <c r="Y50" s="54">
        <f t="shared" si="11"/>
        <v>241.05999999999997</v>
      </c>
      <c r="AA50" s="76">
        <f t="shared" si="15"/>
        <v>1.5125963540845262</v>
      </c>
    </row>
    <row r="51" spans="2:28" hidden="1" x14ac:dyDescent="0.2">
      <c r="B51" s="53">
        <v>5</v>
      </c>
      <c r="C51" s="40" t="s">
        <v>23</v>
      </c>
      <c r="D51" s="71">
        <f t="shared" si="0"/>
        <v>2.3593139846336306E-2</v>
      </c>
      <c r="O51" s="40">
        <f t="shared" si="12"/>
        <v>5</v>
      </c>
      <c r="P51" s="40" t="str">
        <f t="shared" si="13"/>
        <v>C-art.</v>
      </c>
      <c r="Q51" s="60">
        <f t="shared" si="14"/>
        <v>2.3593139846336306E-2</v>
      </c>
      <c r="R51" s="72"/>
      <c r="S51" s="57">
        <f t="shared" si="4"/>
        <v>82.719999999999985</v>
      </c>
      <c r="T51" s="57">
        <f t="shared" si="6"/>
        <v>105.28000000000002</v>
      </c>
      <c r="U51" s="73">
        <f t="shared" si="7"/>
        <v>0.83333333333333337</v>
      </c>
      <c r="V51" s="74">
        <f t="shared" si="8"/>
        <v>13</v>
      </c>
      <c r="W51" s="75">
        <f t="shared" si="9"/>
        <v>7</v>
      </c>
      <c r="X51" s="74">
        <f t="shared" si="10"/>
        <v>52.5</v>
      </c>
      <c r="Y51" s="54">
        <f t="shared" si="11"/>
        <v>235.95333333333332</v>
      </c>
      <c r="AA51" s="76">
        <f t="shared" si="15"/>
        <v>5.5668799905425388</v>
      </c>
    </row>
    <row r="52" spans="2:28" hidden="1" x14ac:dyDescent="0.2">
      <c r="B52" s="53">
        <v>4</v>
      </c>
      <c r="C52" s="40" t="s">
        <v>23</v>
      </c>
      <c r="D52" s="71">
        <f t="shared" si="0"/>
        <v>7.1081895690884994E-2</v>
      </c>
      <c r="O52" s="40">
        <f t="shared" si="12"/>
        <v>4</v>
      </c>
      <c r="P52" s="40" t="str">
        <f t="shared" si="13"/>
        <v>C-art.</v>
      </c>
      <c r="Q52" s="60">
        <f t="shared" si="14"/>
        <v>7.1081895690884994E-2</v>
      </c>
      <c r="R52" s="72"/>
      <c r="S52" s="57">
        <f t="shared" si="4"/>
        <v>82.719999999999985</v>
      </c>
      <c r="T52" s="57">
        <f t="shared" si="6"/>
        <v>105.28000000000002</v>
      </c>
      <c r="U52" s="73">
        <f t="shared" si="7"/>
        <v>0.8</v>
      </c>
      <c r="V52" s="74">
        <f t="shared" si="8"/>
        <v>10.4</v>
      </c>
      <c r="W52" s="75">
        <f t="shared" si="9"/>
        <v>7</v>
      </c>
      <c r="X52" s="74">
        <f t="shared" si="10"/>
        <v>52.5</v>
      </c>
      <c r="Y52" s="54">
        <f t="shared" si="11"/>
        <v>229.84400000000002</v>
      </c>
      <c r="AA52" s="76">
        <f t="shared" si="15"/>
        <v>16.337747233175772</v>
      </c>
    </row>
    <row r="53" spans="2:28" hidden="1" x14ac:dyDescent="0.2">
      <c r="B53" s="53">
        <v>3</v>
      </c>
      <c r="C53" s="40" t="s">
        <v>23</v>
      </c>
      <c r="D53" s="71">
        <f t="shared" si="0"/>
        <v>0.16498020234427627</v>
      </c>
      <c r="O53" s="40">
        <f t="shared" si="12"/>
        <v>3</v>
      </c>
      <c r="P53" s="40" t="str">
        <f t="shared" si="13"/>
        <v>C-art.</v>
      </c>
      <c r="Q53" s="60">
        <f t="shared" si="14"/>
        <v>0.16498020234427627</v>
      </c>
      <c r="R53" s="72"/>
      <c r="S53" s="57">
        <f t="shared" si="4"/>
        <v>82.719999999999985</v>
      </c>
      <c r="T53" s="57">
        <f t="shared" si="6"/>
        <v>105.28000000000002</v>
      </c>
      <c r="U53" s="73">
        <f t="shared" si="7"/>
        <v>0.75</v>
      </c>
      <c r="V53" s="74">
        <f t="shared" si="8"/>
        <v>7.8000000000000007</v>
      </c>
      <c r="W53" s="75">
        <f t="shared" si="9"/>
        <v>6</v>
      </c>
      <c r="X53" s="74">
        <f t="shared" si="10"/>
        <v>45</v>
      </c>
      <c r="Y53" s="54">
        <f t="shared" si="11"/>
        <v>214.48000000000002</v>
      </c>
      <c r="AA53" s="76">
        <f t="shared" si="15"/>
        <v>35.384953798800375</v>
      </c>
    </row>
    <row r="54" spans="2:28" hidden="1" x14ac:dyDescent="0.2">
      <c r="B54" s="53">
        <v>2</v>
      </c>
      <c r="C54" s="40" t="s">
        <v>23</v>
      </c>
      <c r="D54" s="71">
        <f t="shared" si="0"/>
        <v>0.2769310539350352</v>
      </c>
      <c r="O54" s="40">
        <f t="shared" si="12"/>
        <v>2</v>
      </c>
      <c r="P54" s="40" t="str">
        <f t="shared" si="13"/>
        <v>C-art.</v>
      </c>
      <c r="Q54" s="60">
        <f t="shared" si="14"/>
        <v>0.2769310539350352</v>
      </c>
      <c r="R54" s="72"/>
      <c r="S54" s="57">
        <f t="shared" si="4"/>
        <v>82.719999999999985</v>
      </c>
      <c r="T54" s="57">
        <f t="shared" si="6"/>
        <v>105.28000000000002</v>
      </c>
      <c r="U54" s="73">
        <f t="shared" si="7"/>
        <v>0.66666666666666663</v>
      </c>
      <c r="V54" s="74">
        <f t="shared" si="8"/>
        <v>5.2</v>
      </c>
      <c r="W54" s="75">
        <f t="shared" si="9"/>
        <v>6</v>
      </c>
      <c r="X54" s="74">
        <f t="shared" si="10"/>
        <v>45</v>
      </c>
      <c r="Y54" s="54">
        <f t="shared" si="11"/>
        <v>203.10666666666663</v>
      </c>
      <c r="AA54" s="76">
        <f t="shared" si="15"/>
        <v>56.246543261231871</v>
      </c>
    </row>
    <row r="55" spans="2:28" hidden="1" x14ac:dyDescent="0.2">
      <c r="B55" s="53">
        <v>1</v>
      </c>
      <c r="C55" s="40" t="s">
        <v>23</v>
      </c>
      <c r="D55" s="71">
        <f t="shared" si="0"/>
        <v>0.29921286287233689</v>
      </c>
      <c r="O55" s="40">
        <f t="shared" si="12"/>
        <v>1</v>
      </c>
      <c r="P55" s="40" t="str">
        <f t="shared" si="13"/>
        <v>C-art.</v>
      </c>
      <c r="Q55" s="60">
        <f t="shared" si="14"/>
        <v>0.29921286287233689</v>
      </c>
      <c r="R55" s="72"/>
      <c r="S55" s="57">
        <f>($D$13+$D$14)*$E$17</f>
        <v>82.719999999999985</v>
      </c>
      <c r="T55" s="57">
        <f t="shared" si="6"/>
        <v>105.28000000000002</v>
      </c>
      <c r="U55" s="73">
        <f>B55/(B55+1)</f>
        <v>0.5</v>
      </c>
      <c r="V55" s="74">
        <f t="shared" si="8"/>
        <v>2.6</v>
      </c>
      <c r="W55" s="75">
        <f t="shared" si="9"/>
        <v>5</v>
      </c>
      <c r="X55" s="74">
        <f t="shared" si="10"/>
        <v>37.5</v>
      </c>
      <c r="Y55" s="54">
        <f t="shared" si="11"/>
        <v>175.45999999999998</v>
      </c>
      <c r="AA55" s="76">
        <f t="shared" si="15"/>
        <v>52.499888919580222</v>
      </c>
    </row>
    <row r="56" spans="2:28" hidden="1" x14ac:dyDescent="0.2">
      <c r="D56" s="71"/>
      <c r="K56" s="61"/>
      <c r="M56" s="71">
        <f>SUM(D26:D55)</f>
        <v>0.84374439383333533</v>
      </c>
      <c r="N56" s="72"/>
      <c r="AA56" s="76"/>
      <c r="AB56" s="55"/>
    </row>
    <row r="57" spans="2:28" hidden="1" x14ac:dyDescent="0.2">
      <c r="B57" s="53">
        <v>0</v>
      </c>
      <c r="C57" s="40" t="s">
        <v>23</v>
      </c>
      <c r="D57" s="71">
        <f>BINOMDIST(B57,$B$23,$G$15,0)</f>
        <v>0.15625560616666481</v>
      </c>
      <c r="G57" s="72"/>
      <c r="K57" s="71"/>
      <c r="M57" s="71"/>
      <c r="AA57" s="76"/>
    </row>
    <row r="58" spans="2:28" hidden="1" x14ac:dyDescent="0.2">
      <c r="D58" s="71"/>
      <c r="AA58" s="76"/>
    </row>
    <row r="59" spans="2:28" ht="38.25" hidden="1" x14ac:dyDescent="0.2">
      <c r="D59" s="77" t="s">
        <v>22</v>
      </c>
      <c r="G59" s="53" t="s">
        <v>21</v>
      </c>
      <c r="I59" s="61" t="s">
        <v>16</v>
      </c>
      <c r="K59" s="53" t="s">
        <v>12</v>
      </c>
      <c r="Q59" s="78" t="s">
        <v>12</v>
      </c>
      <c r="S59" s="66" t="s">
        <v>26</v>
      </c>
      <c r="T59" s="67" t="s">
        <v>8</v>
      </c>
      <c r="U59" s="68" t="s">
        <v>13</v>
      </c>
      <c r="V59" s="69" t="s">
        <v>38</v>
      </c>
      <c r="W59" s="69" t="s">
        <v>43</v>
      </c>
      <c r="X59" s="69" t="s">
        <v>44</v>
      </c>
      <c r="Y59" s="68" t="s">
        <v>14</v>
      </c>
      <c r="Z59" s="63"/>
      <c r="AA59" s="70" t="s">
        <v>15</v>
      </c>
    </row>
    <row r="60" spans="2:28" hidden="1" x14ac:dyDescent="0.2">
      <c r="B60" s="53">
        <v>30</v>
      </c>
      <c r="C60" s="40" t="s">
        <v>25</v>
      </c>
      <c r="D60" s="71">
        <f t="shared" ref="D60:D89" si="16">IF(B60&lt;=$B$23,BINOMDIST(B60,$B$23,$G$14,0),0)</f>
        <v>1.9175105923288482E-25</v>
      </c>
      <c r="G60" s="71">
        <f t="shared" ref="G60:G89" si="17">IF(B60&lt;=$B$23,BINOMDIST($B$23-B60,$B$23-B60,$G$13,0),0)</f>
        <v>1</v>
      </c>
      <c r="I60" s="79">
        <f>(1-$G$14)^($B$23-B60)</f>
        <v>1</v>
      </c>
      <c r="K60" s="71">
        <f>G60*D60/I60</f>
        <v>1.9175105923288482E-25</v>
      </c>
      <c r="O60" s="40">
        <f t="shared" ref="O60:O79" si="18">B60</f>
        <v>30</v>
      </c>
      <c r="P60" s="40" t="str">
        <f t="shared" ref="P60:P79" si="19">C60</f>
        <v>B-art.</v>
      </c>
      <c r="Q60" s="60">
        <f>K60</f>
        <v>1.9175105923288482E-25</v>
      </c>
      <c r="R60" s="72"/>
      <c r="S60" s="57">
        <f t="shared" ref="S60:S89" si="20">$D$13*$E$17</f>
        <v>28.2</v>
      </c>
      <c r="T60" s="57">
        <f>$D$14*$E$17</f>
        <v>54.519999999999996</v>
      </c>
      <c r="U60" s="73">
        <f t="shared" ref="U60:U89" si="21">B60/(B60+1)</f>
        <v>0.967741935483871</v>
      </c>
      <c r="V60" s="74">
        <f>B60*($E$18*2)</f>
        <v>78</v>
      </c>
      <c r="W60" s="75">
        <f t="shared" ref="W60:W83" si="22">ROUNDDOWN((($D$13*$E$20)+((U60*$D$14)*$E$20)),0)</f>
        <v>3</v>
      </c>
      <c r="X60" s="74">
        <f>W60*$E$19</f>
        <v>22.5</v>
      </c>
      <c r="Y60" s="54">
        <f t="shared" ref="Y60:Y89" si="23">S60+(T60*U60)+V60+X60</f>
        <v>181.46129032258062</v>
      </c>
      <c r="Z60" s="54"/>
      <c r="AA60" s="76">
        <f t="shared" ref="AA60:AA79" si="24">Y60*Q60</f>
        <v>3.4795394629120866E-23</v>
      </c>
    </row>
    <row r="61" spans="2:28" hidden="1" x14ac:dyDescent="0.2">
      <c r="B61" s="53">
        <v>29</v>
      </c>
      <c r="C61" s="40" t="s">
        <v>25</v>
      </c>
      <c r="D61" s="71">
        <f t="shared" si="16"/>
        <v>3.2597680069590437E-23</v>
      </c>
      <c r="G61" s="71">
        <f t="shared" si="17"/>
        <v>0.79</v>
      </c>
      <c r="I61" s="79">
        <f t="shared" ref="I61:I89" si="25">(1-$G$14)^($B$23-B61)</f>
        <v>0.85</v>
      </c>
      <c r="K61" s="71">
        <f t="shared" ref="K61:K79" si="26">G61*D61/I61</f>
        <v>3.0296667358795823E-23</v>
      </c>
      <c r="O61" s="40">
        <f t="shared" si="18"/>
        <v>29</v>
      </c>
      <c r="P61" s="40" t="str">
        <f t="shared" si="19"/>
        <v>B-art.</v>
      </c>
      <c r="Q61" s="60">
        <f t="shared" ref="Q61:Q79" si="27">K61</f>
        <v>3.0296667358795823E-23</v>
      </c>
      <c r="R61" s="72"/>
      <c r="S61" s="57">
        <f t="shared" si="20"/>
        <v>28.2</v>
      </c>
      <c r="T61" s="57">
        <f t="shared" ref="T61:T89" si="28">$D$14*$E$17</f>
        <v>54.519999999999996</v>
      </c>
      <c r="U61" s="73">
        <f t="shared" si="21"/>
        <v>0.96666666666666667</v>
      </c>
      <c r="V61" s="74">
        <f t="shared" ref="V61:V89" si="29">B61*($E$18*2)</f>
        <v>75.400000000000006</v>
      </c>
      <c r="W61" s="75">
        <f t="shared" si="22"/>
        <v>3</v>
      </c>
      <c r="X61" s="74">
        <f t="shared" ref="X61:X89" si="30">W61*$E$19</f>
        <v>22.5</v>
      </c>
      <c r="Y61" s="54">
        <f t="shared" si="23"/>
        <v>178.80266666666665</v>
      </c>
      <c r="Z61" s="54"/>
      <c r="AA61" s="76">
        <f t="shared" si="24"/>
        <v>5.4171249148656493E-21</v>
      </c>
    </row>
    <row r="62" spans="2:28" hidden="1" x14ac:dyDescent="0.2">
      <c r="B62" s="53">
        <v>28</v>
      </c>
      <c r="C62" s="40" t="s">
        <v>25</v>
      </c>
      <c r="D62" s="71">
        <f t="shared" si="16"/>
        <v>2.6784427123846724E-21</v>
      </c>
      <c r="G62" s="71">
        <f t="shared" si="17"/>
        <v>0.6241000000000001</v>
      </c>
      <c r="I62" s="79">
        <f t="shared" si="25"/>
        <v>0.72249999999999992</v>
      </c>
      <c r="K62" s="71">
        <f t="shared" si="26"/>
        <v>2.313655497300034E-21</v>
      </c>
      <c r="O62" s="40">
        <f t="shared" si="18"/>
        <v>28</v>
      </c>
      <c r="P62" s="40" t="str">
        <f t="shared" si="19"/>
        <v>B-art.</v>
      </c>
      <c r="Q62" s="60">
        <f t="shared" si="27"/>
        <v>2.313655497300034E-21</v>
      </c>
      <c r="R62" s="72"/>
      <c r="S62" s="57">
        <f t="shared" si="20"/>
        <v>28.2</v>
      </c>
      <c r="T62" s="57">
        <f t="shared" si="28"/>
        <v>54.519999999999996</v>
      </c>
      <c r="U62" s="73">
        <f t="shared" si="21"/>
        <v>0.96551724137931039</v>
      </c>
      <c r="V62" s="74">
        <f t="shared" si="29"/>
        <v>72.8</v>
      </c>
      <c r="W62" s="75">
        <f t="shared" si="22"/>
        <v>3</v>
      </c>
      <c r="X62" s="74">
        <f t="shared" si="30"/>
        <v>22.5</v>
      </c>
      <c r="Y62" s="54">
        <f t="shared" si="23"/>
        <v>176.14</v>
      </c>
      <c r="Z62" s="54"/>
      <c r="AA62" s="76">
        <f t="shared" si="24"/>
        <v>4.0752727929442794E-19</v>
      </c>
    </row>
    <row r="63" spans="2:28" hidden="1" x14ac:dyDescent="0.2">
      <c r="B63" s="53">
        <v>27</v>
      </c>
      <c r="C63" s="40" t="s">
        <v>25</v>
      </c>
      <c r="D63" s="71">
        <f t="shared" si="16"/>
        <v>1.4165985901056724E-19</v>
      </c>
      <c r="G63" s="71">
        <f t="shared" si="17"/>
        <v>0.49303900000000006</v>
      </c>
      <c r="I63" s="79">
        <f t="shared" si="25"/>
        <v>0.61412499999999992</v>
      </c>
      <c r="K63" s="71">
        <f t="shared" si="26"/>
        <v>1.1372902133394842E-19</v>
      </c>
      <c r="O63" s="40">
        <f t="shared" si="18"/>
        <v>27</v>
      </c>
      <c r="P63" s="40" t="str">
        <f t="shared" si="19"/>
        <v>B-art.</v>
      </c>
      <c r="Q63" s="60">
        <f t="shared" si="27"/>
        <v>1.1372902133394842E-19</v>
      </c>
      <c r="R63" s="72"/>
      <c r="S63" s="57">
        <f t="shared" si="20"/>
        <v>28.2</v>
      </c>
      <c r="T63" s="57">
        <f t="shared" si="28"/>
        <v>54.519999999999996</v>
      </c>
      <c r="U63" s="73">
        <f t="shared" si="21"/>
        <v>0.9642857142857143</v>
      </c>
      <c r="V63" s="74">
        <f t="shared" si="29"/>
        <v>70.2</v>
      </c>
      <c r="W63" s="75">
        <f t="shared" si="22"/>
        <v>3</v>
      </c>
      <c r="X63" s="74">
        <f t="shared" si="30"/>
        <v>22.5</v>
      </c>
      <c r="Y63" s="54">
        <f t="shared" si="23"/>
        <v>173.47285714285715</v>
      </c>
      <c r="Z63" s="54"/>
      <c r="AA63" s="76">
        <f t="shared" si="24"/>
        <v>1.9728898270860986E-17</v>
      </c>
    </row>
    <row r="64" spans="2:28" hidden="1" x14ac:dyDescent="0.2">
      <c r="B64" s="53">
        <v>26</v>
      </c>
      <c r="C64" s="40" t="s">
        <v>25</v>
      </c>
      <c r="D64" s="71">
        <f t="shared" si="16"/>
        <v>5.4184896071541875E-18</v>
      </c>
      <c r="G64" s="71">
        <f t="shared" si="17"/>
        <v>0.38950081000000009</v>
      </c>
      <c r="I64" s="79">
        <f t="shared" si="25"/>
        <v>0.52200624999999989</v>
      </c>
      <c r="K64" s="71">
        <f t="shared" si="26"/>
        <v>4.0430667084218605E-18</v>
      </c>
      <c r="O64" s="40">
        <f t="shared" si="18"/>
        <v>26</v>
      </c>
      <c r="P64" s="40" t="str">
        <f t="shared" si="19"/>
        <v>B-art.</v>
      </c>
      <c r="Q64" s="60">
        <f t="shared" si="27"/>
        <v>4.0430667084218605E-18</v>
      </c>
      <c r="R64" s="72"/>
      <c r="S64" s="57">
        <f t="shared" si="20"/>
        <v>28.2</v>
      </c>
      <c r="T64" s="57">
        <f t="shared" si="28"/>
        <v>54.519999999999996</v>
      </c>
      <c r="U64" s="73">
        <f t="shared" si="21"/>
        <v>0.96296296296296291</v>
      </c>
      <c r="V64" s="74">
        <f t="shared" si="29"/>
        <v>67.600000000000009</v>
      </c>
      <c r="W64" s="75">
        <f t="shared" si="22"/>
        <v>3</v>
      </c>
      <c r="X64" s="74">
        <f t="shared" si="30"/>
        <v>22.5</v>
      </c>
      <c r="Y64" s="54">
        <f t="shared" si="23"/>
        <v>170.80074074074074</v>
      </c>
      <c r="Z64" s="54"/>
      <c r="AA64" s="76">
        <f t="shared" si="24"/>
        <v>6.9055878866268221E-16</v>
      </c>
    </row>
    <row r="65" spans="2:27" hidden="1" x14ac:dyDescent="0.2">
      <c r="B65" s="53">
        <v>25</v>
      </c>
      <c r="C65" s="40" t="s">
        <v>25</v>
      </c>
      <c r="D65" s="71">
        <f t="shared" si="16"/>
        <v>1.5966482709081036E-16</v>
      </c>
      <c r="G65" s="71">
        <f t="shared" si="17"/>
        <v>0.30770563990000011</v>
      </c>
      <c r="I65" s="79">
        <f t="shared" si="25"/>
        <v>0.44370531249999989</v>
      </c>
      <c r="K65" s="71">
        <f t="shared" si="26"/>
        <v>1.1072612025464691E-16</v>
      </c>
      <c r="O65" s="40">
        <f t="shared" si="18"/>
        <v>25</v>
      </c>
      <c r="P65" s="40" t="str">
        <f t="shared" si="19"/>
        <v>B-art.</v>
      </c>
      <c r="Q65" s="60">
        <f t="shared" si="27"/>
        <v>1.1072612025464691E-16</v>
      </c>
      <c r="R65" s="72"/>
      <c r="S65" s="57">
        <f t="shared" si="20"/>
        <v>28.2</v>
      </c>
      <c r="T65" s="57">
        <f t="shared" si="28"/>
        <v>54.519999999999996</v>
      </c>
      <c r="U65" s="73">
        <f t="shared" si="21"/>
        <v>0.96153846153846156</v>
      </c>
      <c r="V65" s="74">
        <f t="shared" si="29"/>
        <v>65</v>
      </c>
      <c r="W65" s="75">
        <f t="shared" si="22"/>
        <v>3</v>
      </c>
      <c r="X65" s="74">
        <f t="shared" si="30"/>
        <v>22.5</v>
      </c>
      <c r="Y65" s="54">
        <f t="shared" si="23"/>
        <v>168.12307692307692</v>
      </c>
      <c r="Z65" s="54"/>
      <c r="AA65" s="76">
        <f t="shared" si="24"/>
        <v>1.8615616032965867E-14</v>
      </c>
    </row>
    <row r="66" spans="2:27" hidden="1" x14ac:dyDescent="0.2">
      <c r="B66" s="53">
        <v>24</v>
      </c>
      <c r="C66" s="40" t="s">
        <v>25</v>
      </c>
      <c r="D66" s="71">
        <f t="shared" si="16"/>
        <v>3.7698639729774436E-15</v>
      </c>
      <c r="G66" s="71">
        <f t="shared" si="17"/>
        <v>0.24308745552100008</v>
      </c>
      <c r="I66" s="79">
        <f t="shared" si="25"/>
        <v>0.37714951562499988</v>
      </c>
      <c r="K66" s="71">
        <f t="shared" si="26"/>
        <v>2.4298231944769591E-15</v>
      </c>
      <c r="O66" s="40">
        <f t="shared" si="18"/>
        <v>24</v>
      </c>
      <c r="P66" s="40" t="str">
        <f t="shared" si="19"/>
        <v>B-art.</v>
      </c>
      <c r="Q66" s="60">
        <f t="shared" si="27"/>
        <v>2.4298231944769591E-15</v>
      </c>
      <c r="R66" s="72"/>
      <c r="S66" s="57">
        <f t="shared" si="20"/>
        <v>28.2</v>
      </c>
      <c r="T66" s="57">
        <f t="shared" si="28"/>
        <v>54.519999999999996</v>
      </c>
      <c r="U66" s="73">
        <f t="shared" si="21"/>
        <v>0.96</v>
      </c>
      <c r="V66" s="74">
        <f t="shared" si="29"/>
        <v>62.400000000000006</v>
      </c>
      <c r="W66" s="75">
        <f t="shared" si="22"/>
        <v>3</v>
      </c>
      <c r="X66" s="74">
        <f t="shared" si="30"/>
        <v>22.5</v>
      </c>
      <c r="Y66" s="54">
        <f t="shared" si="23"/>
        <v>165.4392</v>
      </c>
      <c r="Z66" s="54"/>
      <c r="AA66" s="76">
        <f t="shared" si="24"/>
        <v>4.0198800543571253E-13</v>
      </c>
    </row>
    <row r="67" spans="2:27" hidden="1" x14ac:dyDescent="0.2">
      <c r="B67" s="53">
        <v>23</v>
      </c>
      <c r="C67" s="40" t="s">
        <v>25</v>
      </c>
      <c r="D67" s="71">
        <f t="shared" si="16"/>
        <v>7.3243071474991296E-14</v>
      </c>
      <c r="G67" s="71">
        <f t="shared" si="17"/>
        <v>0.19203908986159007</v>
      </c>
      <c r="I67" s="79">
        <f t="shared" si="25"/>
        <v>0.32057708828124987</v>
      </c>
      <c r="K67" s="71">
        <f t="shared" si="26"/>
        <v>4.3875664540270244E-14</v>
      </c>
      <c r="O67" s="40">
        <f t="shared" si="18"/>
        <v>23</v>
      </c>
      <c r="P67" s="40" t="str">
        <f t="shared" si="19"/>
        <v>B-art.</v>
      </c>
      <c r="Q67" s="60">
        <f t="shared" si="27"/>
        <v>4.3875664540270244E-14</v>
      </c>
      <c r="R67" s="72"/>
      <c r="S67" s="57">
        <f t="shared" si="20"/>
        <v>28.2</v>
      </c>
      <c r="T67" s="57">
        <f t="shared" si="28"/>
        <v>54.519999999999996</v>
      </c>
      <c r="U67" s="73">
        <f t="shared" si="21"/>
        <v>0.95833333333333337</v>
      </c>
      <c r="V67" s="74">
        <f t="shared" si="29"/>
        <v>59.800000000000004</v>
      </c>
      <c r="W67" s="75">
        <f t="shared" si="22"/>
        <v>3</v>
      </c>
      <c r="X67" s="74">
        <f t="shared" si="30"/>
        <v>22.5</v>
      </c>
      <c r="Y67" s="54">
        <f t="shared" si="23"/>
        <v>162.74833333333333</v>
      </c>
      <c r="Z67" s="54"/>
      <c r="AA67" s="76">
        <f t="shared" si="24"/>
        <v>7.1406912778214152E-12</v>
      </c>
    </row>
    <row r="68" spans="2:27" hidden="1" x14ac:dyDescent="0.2">
      <c r="B68" s="53">
        <v>22</v>
      </c>
      <c r="C68" s="40" t="s">
        <v>25</v>
      </c>
      <c r="D68" s="71">
        <f t="shared" si="16"/>
        <v>1.193251706113391E-12</v>
      </c>
      <c r="G68" s="71">
        <f t="shared" si="17"/>
        <v>0.15171088099065616</v>
      </c>
      <c r="I68" s="79">
        <f t="shared" si="25"/>
        <v>0.2724905250390624</v>
      </c>
      <c r="K68" s="71">
        <f>G68*D68/I68</f>
        <v>6.643506872472537E-13</v>
      </c>
      <c r="O68" s="40">
        <f t="shared" si="18"/>
        <v>22</v>
      </c>
      <c r="P68" s="40" t="str">
        <f t="shared" si="19"/>
        <v>B-art.</v>
      </c>
      <c r="Q68" s="60">
        <f t="shared" si="27"/>
        <v>6.643506872472537E-13</v>
      </c>
      <c r="R68" s="72"/>
      <c r="S68" s="57">
        <f t="shared" si="20"/>
        <v>28.2</v>
      </c>
      <c r="T68" s="57">
        <f t="shared" si="28"/>
        <v>54.519999999999996</v>
      </c>
      <c r="U68" s="73">
        <f t="shared" si="21"/>
        <v>0.95652173913043481</v>
      </c>
      <c r="V68" s="74">
        <f t="shared" si="29"/>
        <v>57.2</v>
      </c>
      <c r="W68" s="75">
        <f t="shared" si="22"/>
        <v>3</v>
      </c>
      <c r="X68" s="74">
        <f t="shared" si="30"/>
        <v>22.5</v>
      </c>
      <c r="Y68" s="54">
        <f t="shared" si="23"/>
        <v>160.04956521739132</v>
      </c>
      <c r="Z68" s="54"/>
      <c r="AA68" s="76">
        <f t="shared" si="24"/>
        <v>1.0632903864579807E-10</v>
      </c>
    </row>
    <row r="69" spans="2:27" hidden="1" x14ac:dyDescent="0.2">
      <c r="B69" s="53">
        <v>21</v>
      </c>
      <c r="C69" s="40" t="s">
        <v>25</v>
      </c>
      <c r="D69" s="71">
        <f t="shared" si="16"/>
        <v>1.6528745855052085E-11</v>
      </c>
      <c r="G69" s="71">
        <f t="shared" si="17"/>
        <v>0.11985159598261838</v>
      </c>
      <c r="I69" s="79">
        <f t="shared" si="25"/>
        <v>0.23161694628320303</v>
      </c>
      <c r="K69" s="71">
        <f t="shared" si="26"/>
        <v>8.5528999587831257E-12</v>
      </c>
      <c r="O69" s="40">
        <f t="shared" si="18"/>
        <v>21</v>
      </c>
      <c r="P69" s="40" t="str">
        <f t="shared" si="19"/>
        <v>B-art.</v>
      </c>
      <c r="Q69" s="60">
        <f t="shared" si="27"/>
        <v>8.5528999587831257E-12</v>
      </c>
      <c r="R69" s="72"/>
      <c r="S69" s="57">
        <f t="shared" si="20"/>
        <v>28.2</v>
      </c>
      <c r="T69" s="57">
        <f t="shared" si="28"/>
        <v>54.519999999999996</v>
      </c>
      <c r="U69" s="73">
        <f t="shared" si="21"/>
        <v>0.95454545454545459</v>
      </c>
      <c r="V69" s="74">
        <f t="shared" si="29"/>
        <v>54.6</v>
      </c>
      <c r="W69" s="75">
        <f t="shared" si="22"/>
        <v>3</v>
      </c>
      <c r="X69" s="74">
        <f t="shared" si="30"/>
        <v>22.5</v>
      </c>
      <c r="Y69" s="54">
        <f t="shared" si="23"/>
        <v>157.34181818181818</v>
      </c>
      <c r="Z69" s="54"/>
      <c r="AA69" s="76">
        <f t="shared" si="24"/>
        <v>1.3457288302421348E-9</v>
      </c>
    </row>
    <row r="70" spans="2:27" hidden="1" x14ac:dyDescent="0.2">
      <c r="B70" s="53">
        <v>20</v>
      </c>
      <c r="C70" s="40" t="s">
        <v>25</v>
      </c>
      <c r="D70" s="71">
        <f t="shared" si="16"/>
        <v>1.9669207567512004E-10</v>
      </c>
      <c r="G70" s="71">
        <f t="shared" si="17"/>
        <v>9.4682760826268531E-2</v>
      </c>
      <c r="I70" s="79">
        <f t="shared" si="25"/>
        <v>0.19687440434072256</v>
      </c>
      <c r="K70" s="71">
        <f t="shared" si="26"/>
        <v>9.459507354414149E-11</v>
      </c>
      <c r="O70" s="40">
        <f t="shared" si="18"/>
        <v>20</v>
      </c>
      <c r="P70" s="40" t="str">
        <f t="shared" si="19"/>
        <v>B-art.</v>
      </c>
      <c r="Q70" s="60">
        <f t="shared" si="27"/>
        <v>9.459507354414149E-11</v>
      </c>
      <c r="R70" s="72"/>
      <c r="S70" s="57">
        <f t="shared" si="20"/>
        <v>28.2</v>
      </c>
      <c r="T70" s="57">
        <f t="shared" si="28"/>
        <v>54.519999999999996</v>
      </c>
      <c r="U70" s="73">
        <f t="shared" si="21"/>
        <v>0.95238095238095233</v>
      </c>
      <c r="V70" s="74">
        <f t="shared" si="29"/>
        <v>52</v>
      </c>
      <c r="W70" s="75">
        <f t="shared" si="22"/>
        <v>3</v>
      </c>
      <c r="X70" s="74">
        <f t="shared" si="30"/>
        <v>22.5</v>
      </c>
      <c r="Y70" s="54">
        <f t="shared" si="23"/>
        <v>154.62380952380951</v>
      </c>
      <c r="Z70" s="54"/>
      <c r="AA70" s="76">
        <f t="shared" si="24"/>
        <v>1.4626650633580086E-8</v>
      </c>
    </row>
    <row r="71" spans="2:27" hidden="1" x14ac:dyDescent="0.2">
      <c r="B71" s="53">
        <v>19</v>
      </c>
      <c r="C71" s="40" t="s">
        <v>25</v>
      </c>
      <c r="D71" s="71">
        <f t="shared" si="16"/>
        <v>2.0265244160466958E-9</v>
      </c>
      <c r="G71" s="71">
        <f t="shared" si="17"/>
        <v>7.4799381052752134E-2</v>
      </c>
      <c r="I71" s="79">
        <f t="shared" si="25"/>
        <v>0.16734324368961417</v>
      </c>
      <c r="K71" s="71">
        <f t="shared" si="26"/>
        <v>9.0581949211966002E-10</v>
      </c>
      <c r="O71" s="40">
        <f t="shared" si="18"/>
        <v>19</v>
      </c>
      <c r="P71" s="40" t="str">
        <f t="shared" si="19"/>
        <v>B-art.</v>
      </c>
      <c r="Q71" s="60">
        <f t="shared" si="27"/>
        <v>9.0581949211966002E-10</v>
      </c>
      <c r="R71" s="72"/>
      <c r="S71" s="57">
        <f t="shared" si="20"/>
        <v>28.2</v>
      </c>
      <c r="T71" s="57">
        <f t="shared" si="28"/>
        <v>54.519999999999996</v>
      </c>
      <c r="U71" s="73">
        <f t="shared" si="21"/>
        <v>0.95</v>
      </c>
      <c r="V71" s="74">
        <f t="shared" si="29"/>
        <v>49.4</v>
      </c>
      <c r="W71" s="75">
        <f t="shared" si="22"/>
        <v>3</v>
      </c>
      <c r="X71" s="74">
        <f t="shared" si="30"/>
        <v>22.5</v>
      </c>
      <c r="Y71" s="54">
        <f t="shared" si="23"/>
        <v>151.89400000000001</v>
      </c>
      <c r="Z71" s="54"/>
      <c r="AA71" s="76">
        <f t="shared" si="24"/>
        <v>1.3758854593602365E-7</v>
      </c>
    </row>
    <row r="72" spans="2:27" hidden="1" x14ac:dyDescent="0.2">
      <c r="B72" s="53">
        <v>18</v>
      </c>
      <c r="C72" s="40" t="s">
        <v>25</v>
      </c>
      <c r="D72" s="71">
        <f t="shared" si="16"/>
        <v>1.8182427399530099E-8</v>
      </c>
      <c r="G72" s="71">
        <f t="shared" si="17"/>
        <v>5.909151103167419E-2</v>
      </c>
      <c r="I72" s="79">
        <f t="shared" si="25"/>
        <v>0.14224175713617204</v>
      </c>
      <c r="K72" s="71">
        <f t="shared" si="26"/>
        <v>7.5535280981756195E-9</v>
      </c>
      <c r="O72" s="40">
        <f t="shared" si="18"/>
        <v>18</v>
      </c>
      <c r="P72" s="40" t="str">
        <f t="shared" si="19"/>
        <v>B-art.</v>
      </c>
      <c r="Q72" s="60">
        <f t="shared" si="27"/>
        <v>7.5535280981756195E-9</v>
      </c>
      <c r="R72" s="72"/>
      <c r="S72" s="57">
        <f t="shared" si="20"/>
        <v>28.2</v>
      </c>
      <c r="T72" s="57">
        <f t="shared" si="28"/>
        <v>54.519999999999996</v>
      </c>
      <c r="U72" s="73">
        <f t="shared" si="21"/>
        <v>0.94736842105263153</v>
      </c>
      <c r="V72" s="74">
        <f t="shared" si="29"/>
        <v>46.800000000000004</v>
      </c>
      <c r="W72" s="75">
        <f t="shared" si="22"/>
        <v>3</v>
      </c>
      <c r="X72" s="74">
        <f t="shared" si="30"/>
        <v>22.5</v>
      </c>
      <c r="Y72" s="54">
        <f t="shared" si="23"/>
        <v>149.15052631578948</v>
      </c>
      <c r="Z72" s="54"/>
      <c r="AA72" s="76">
        <f t="shared" si="24"/>
        <v>1.1266126913839981E-6</v>
      </c>
    </row>
    <row r="73" spans="2:27" hidden="1" x14ac:dyDescent="0.2">
      <c r="B73" s="53">
        <v>17</v>
      </c>
      <c r="C73" s="40" t="s">
        <v>25</v>
      </c>
      <c r="D73" s="71">
        <f t="shared" si="16"/>
        <v>1.4266212267323629E-7</v>
      </c>
      <c r="G73" s="71">
        <f t="shared" si="17"/>
        <v>4.668229371502261E-2</v>
      </c>
      <c r="I73" s="79">
        <f t="shared" si="25"/>
        <v>0.12090549356574623</v>
      </c>
      <c r="K73" s="71">
        <f t="shared" si="26"/>
        <v>5.5082651054388418E-8</v>
      </c>
      <c r="O73" s="40">
        <f t="shared" si="18"/>
        <v>17</v>
      </c>
      <c r="P73" s="40" t="str">
        <f t="shared" si="19"/>
        <v>B-art.</v>
      </c>
      <c r="Q73" s="60">
        <f t="shared" si="27"/>
        <v>5.5082651054388418E-8</v>
      </c>
      <c r="R73" s="72"/>
      <c r="S73" s="57">
        <f t="shared" si="20"/>
        <v>28.2</v>
      </c>
      <c r="T73" s="57">
        <f t="shared" si="28"/>
        <v>54.519999999999996</v>
      </c>
      <c r="U73" s="73">
        <f t="shared" si="21"/>
        <v>0.94444444444444442</v>
      </c>
      <c r="V73" s="74">
        <f t="shared" si="29"/>
        <v>44.2</v>
      </c>
      <c r="W73" s="75">
        <f t="shared" si="22"/>
        <v>3</v>
      </c>
      <c r="X73" s="74">
        <f t="shared" si="30"/>
        <v>22.5</v>
      </c>
      <c r="Y73" s="54">
        <f t="shared" si="23"/>
        <v>146.39111111111112</v>
      </c>
      <c r="Z73" s="54"/>
      <c r="AA73" s="76">
        <f t="shared" si="24"/>
        <v>8.0636104907975365E-6</v>
      </c>
    </row>
    <row r="74" spans="2:27" hidden="1" x14ac:dyDescent="0.2">
      <c r="B74" s="53">
        <v>16</v>
      </c>
      <c r="C74" s="40" t="s">
        <v>25</v>
      </c>
      <c r="D74" s="71">
        <f t="shared" si="16"/>
        <v>9.8165127268012035E-7</v>
      </c>
      <c r="G74" s="71">
        <f t="shared" si="17"/>
        <v>3.6879012034867861E-2</v>
      </c>
      <c r="I74" s="79">
        <f t="shared" si="25"/>
        <v>0.10276966953088429</v>
      </c>
      <c r="K74" s="71">
        <f t="shared" si="26"/>
        <v>3.5226666840972964E-7</v>
      </c>
      <c r="O74" s="40">
        <f t="shared" si="18"/>
        <v>16</v>
      </c>
      <c r="P74" s="40" t="str">
        <f t="shared" si="19"/>
        <v>B-art.</v>
      </c>
      <c r="Q74" s="60">
        <f t="shared" si="27"/>
        <v>3.5226666840972964E-7</v>
      </c>
      <c r="R74" s="72"/>
      <c r="S74" s="57">
        <f t="shared" si="20"/>
        <v>28.2</v>
      </c>
      <c r="T74" s="57">
        <f t="shared" si="28"/>
        <v>54.519999999999996</v>
      </c>
      <c r="U74" s="73">
        <f t="shared" si="21"/>
        <v>0.94117647058823528</v>
      </c>
      <c r="V74" s="74">
        <f t="shared" si="29"/>
        <v>41.6</v>
      </c>
      <c r="W74" s="75">
        <f t="shared" si="22"/>
        <v>3</v>
      </c>
      <c r="X74" s="74">
        <f t="shared" si="30"/>
        <v>22.5</v>
      </c>
      <c r="Y74" s="54">
        <f t="shared" si="23"/>
        <v>143.61294117647057</v>
      </c>
      <c r="Z74" s="54"/>
      <c r="AA74" s="76">
        <f t="shared" si="24"/>
        <v>5.0590052328757764E-5</v>
      </c>
    </row>
    <row r="75" spans="2:27" hidden="1" x14ac:dyDescent="0.2">
      <c r="B75" s="53">
        <v>15</v>
      </c>
      <c r="C75" s="40" t="s">
        <v>25</v>
      </c>
      <c r="D75" s="71">
        <f t="shared" si="16"/>
        <v>5.9335365815331705E-6</v>
      </c>
      <c r="G75" s="71">
        <f>IF(B75&lt;=$B$23,BINOMDIST($B$23-B75,$B$23-B75,$G$13,0),0)</f>
        <v>2.9134419507545611E-2</v>
      </c>
      <c r="I75" s="79">
        <f t="shared" si="25"/>
        <v>8.7354219101251629E-2</v>
      </c>
      <c r="K75" s="71">
        <f>G75*D75/I75</f>
        <v>1.9789558616439923E-6</v>
      </c>
      <c r="O75" s="40">
        <f t="shared" si="18"/>
        <v>15</v>
      </c>
      <c r="P75" s="40" t="str">
        <f t="shared" si="19"/>
        <v>B-art.</v>
      </c>
      <c r="Q75" s="60">
        <f t="shared" si="27"/>
        <v>1.9789558616439923E-6</v>
      </c>
      <c r="R75" s="72"/>
      <c r="S75" s="57">
        <f t="shared" si="20"/>
        <v>28.2</v>
      </c>
      <c r="T75" s="57">
        <f t="shared" si="28"/>
        <v>54.519999999999996</v>
      </c>
      <c r="U75" s="73">
        <f t="shared" si="21"/>
        <v>0.9375</v>
      </c>
      <c r="V75" s="74">
        <f t="shared" si="29"/>
        <v>39</v>
      </c>
      <c r="W75" s="75">
        <f t="shared" si="22"/>
        <v>3</v>
      </c>
      <c r="X75" s="74">
        <f t="shared" si="30"/>
        <v>22.5</v>
      </c>
      <c r="Y75" s="54">
        <f t="shared" si="23"/>
        <v>140.8125</v>
      </c>
      <c r="Z75" s="54"/>
      <c r="AA75" s="76">
        <f t="shared" si="24"/>
        <v>2.7866172226774467E-4</v>
      </c>
    </row>
    <row r="76" spans="2:27" hidden="1" x14ac:dyDescent="0.2">
      <c r="B76" s="53">
        <v>14</v>
      </c>
      <c r="C76" s="40" t="s">
        <v>25</v>
      </c>
      <c r="D76" s="71">
        <f t="shared" si="16"/>
        <v>3.1521913089395074E-5</v>
      </c>
      <c r="G76" s="71">
        <f t="shared" si="17"/>
        <v>2.3016191410961034E-2</v>
      </c>
      <c r="I76" s="79">
        <f t="shared" si="25"/>
        <v>7.4251086236063898E-2</v>
      </c>
      <c r="K76" s="71">
        <f t="shared" si="26"/>
        <v>9.7710945668672443E-6</v>
      </c>
      <c r="O76" s="40">
        <f t="shared" si="18"/>
        <v>14</v>
      </c>
      <c r="P76" s="40" t="str">
        <f t="shared" si="19"/>
        <v>B-art.</v>
      </c>
      <c r="Q76" s="60">
        <f t="shared" si="27"/>
        <v>9.7710945668672443E-6</v>
      </c>
      <c r="R76" s="72"/>
      <c r="S76" s="57">
        <f t="shared" si="20"/>
        <v>28.2</v>
      </c>
      <c r="T76" s="57">
        <f t="shared" si="28"/>
        <v>54.519999999999996</v>
      </c>
      <c r="U76" s="73">
        <f t="shared" si="21"/>
        <v>0.93333333333333335</v>
      </c>
      <c r="V76" s="74">
        <f t="shared" si="29"/>
        <v>36.4</v>
      </c>
      <c r="W76" s="75">
        <f t="shared" si="22"/>
        <v>3</v>
      </c>
      <c r="X76" s="74">
        <f t="shared" si="30"/>
        <v>22.5</v>
      </c>
      <c r="Y76" s="54">
        <f t="shared" si="23"/>
        <v>137.98533333333333</v>
      </c>
      <c r="Z76" s="54"/>
      <c r="AA76" s="76">
        <f t="shared" si="24"/>
        <v>1.3482677408406989E-3</v>
      </c>
    </row>
    <row r="77" spans="2:27" hidden="1" x14ac:dyDescent="0.2">
      <c r="B77" s="53">
        <v>13</v>
      </c>
      <c r="C77" s="40" t="s">
        <v>25</v>
      </c>
      <c r="D77" s="71">
        <f t="shared" si="16"/>
        <v>1.4710226108384392E-4</v>
      </c>
      <c r="G77" s="71">
        <f t="shared" si="17"/>
        <v>1.8182791214659218E-2</v>
      </c>
      <c r="I77" s="79">
        <f t="shared" si="25"/>
        <v>6.3113423300654309E-2</v>
      </c>
      <c r="K77" s="71">
        <f t="shared" si="26"/>
        <v>4.2379727807667414E-5</v>
      </c>
      <c r="O77" s="40">
        <f t="shared" si="18"/>
        <v>13</v>
      </c>
      <c r="P77" s="40" t="str">
        <f t="shared" si="19"/>
        <v>B-art.</v>
      </c>
      <c r="Q77" s="60">
        <f t="shared" si="27"/>
        <v>4.2379727807667414E-5</v>
      </c>
      <c r="R77" s="72"/>
      <c r="S77" s="57">
        <f t="shared" si="20"/>
        <v>28.2</v>
      </c>
      <c r="T77" s="57">
        <f t="shared" si="28"/>
        <v>54.519999999999996</v>
      </c>
      <c r="U77" s="73">
        <f t="shared" si="21"/>
        <v>0.9285714285714286</v>
      </c>
      <c r="V77" s="74">
        <f t="shared" si="29"/>
        <v>33.800000000000004</v>
      </c>
      <c r="W77" s="75">
        <f t="shared" si="22"/>
        <v>3</v>
      </c>
      <c r="X77" s="74">
        <f t="shared" si="30"/>
        <v>22.5</v>
      </c>
      <c r="Y77" s="54">
        <f t="shared" si="23"/>
        <v>135.12571428571428</v>
      </c>
      <c r="Z77" s="54"/>
      <c r="AA77" s="76">
        <f t="shared" si="24"/>
        <v>5.7265909912452076E-3</v>
      </c>
    </row>
    <row r="78" spans="2:27" hidden="1" x14ac:dyDescent="0.2">
      <c r="B78" s="53">
        <v>12</v>
      </c>
      <c r="C78" s="40" t="s">
        <v>25</v>
      </c>
      <c r="D78" s="71">
        <f t="shared" si="16"/>
        <v>6.0202962406536039E-4</v>
      </c>
      <c r="G78" s="71">
        <f t="shared" si="17"/>
        <v>1.4364405059580788E-2</v>
      </c>
      <c r="I78" s="79">
        <f t="shared" si="25"/>
        <v>5.3646409805556163E-2</v>
      </c>
      <c r="K78" s="71">
        <f t="shared" si="26"/>
        <v>1.6119992762397923E-4</v>
      </c>
      <c r="O78" s="40">
        <f t="shared" si="18"/>
        <v>12</v>
      </c>
      <c r="P78" s="40" t="str">
        <f t="shared" si="19"/>
        <v>B-art.</v>
      </c>
      <c r="Q78" s="60">
        <f t="shared" si="27"/>
        <v>1.6119992762397923E-4</v>
      </c>
      <c r="R78" s="72"/>
      <c r="S78" s="57">
        <f t="shared" si="20"/>
        <v>28.2</v>
      </c>
      <c r="T78" s="57">
        <f t="shared" si="28"/>
        <v>54.519999999999996</v>
      </c>
      <c r="U78" s="73">
        <f t="shared" si="21"/>
        <v>0.92307692307692313</v>
      </c>
      <c r="V78" s="74">
        <f t="shared" si="29"/>
        <v>31.200000000000003</v>
      </c>
      <c r="W78" s="75">
        <f t="shared" si="22"/>
        <v>3</v>
      </c>
      <c r="X78" s="74">
        <f t="shared" si="30"/>
        <v>22.5</v>
      </c>
      <c r="Y78" s="54">
        <f t="shared" si="23"/>
        <v>132.22615384615386</v>
      </c>
      <c r="Z78" s="54"/>
      <c r="AA78" s="76">
        <f t="shared" si="24"/>
        <v>2.1314846429997144E-2</v>
      </c>
    </row>
    <row r="79" spans="2:27" hidden="1" x14ac:dyDescent="0.2">
      <c r="B79" s="53">
        <v>11</v>
      </c>
      <c r="C79" s="40" t="s">
        <v>25</v>
      </c>
      <c r="D79" s="71">
        <f t="shared" si="16"/>
        <v>2.1546323387602335E-3</v>
      </c>
      <c r="G79" s="71">
        <f t="shared" si="17"/>
        <v>1.1347879997068818E-2</v>
      </c>
      <c r="I79" s="79">
        <f t="shared" si="25"/>
        <v>4.5599448334722736E-2</v>
      </c>
      <c r="K79" s="71">
        <f t="shared" si="26"/>
        <v>5.3620186451765607E-4</v>
      </c>
      <c r="O79" s="40">
        <f t="shared" si="18"/>
        <v>11</v>
      </c>
      <c r="P79" s="40" t="str">
        <f t="shared" si="19"/>
        <v>B-art.</v>
      </c>
      <c r="Q79" s="60">
        <f t="shared" si="27"/>
        <v>5.3620186451765607E-4</v>
      </c>
      <c r="R79" s="72"/>
      <c r="S79" s="57">
        <f t="shared" si="20"/>
        <v>28.2</v>
      </c>
      <c r="T79" s="57">
        <f t="shared" si="28"/>
        <v>54.519999999999996</v>
      </c>
      <c r="U79" s="73">
        <f t="shared" si="21"/>
        <v>0.91666666666666663</v>
      </c>
      <c r="V79" s="74">
        <f t="shared" si="29"/>
        <v>28.6</v>
      </c>
      <c r="W79" s="75">
        <f t="shared" si="22"/>
        <v>3</v>
      </c>
      <c r="X79" s="74">
        <f t="shared" si="30"/>
        <v>22.5</v>
      </c>
      <c r="Y79" s="54">
        <f t="shared" si="23"/>
        <v>129.27666666666667</v>
      </c>
      <c r="Z79" s="54"/>
      <c r="AA79" s="76">
        <f t="shared" si="24"/>
        <v>6.9318389705294192E-2</v>
      </c>
    </row>
    <row r="80" spans="2:27" hidden="1" x14ac:dyDescent="0.2">
      <c r="B80" s="53">
        <v>10</v>
      </c>
      <c r="C80" s="40" t="s">
        <v>25</v>
      </c>
      <c r="D80" s="71">
        <f t="shared" si="16"/>
        <v>6.7152707891360696E-3</v>
      </c>
      <c r="G80" s="71">
        <f t="shared" si="17"/>
        <v>8.9648251976843698E-3</v>
      </c>
      <c r="I80" s="79">
        <f t="shared" si="25"/>
        <v>3.8759531084514326E-2</v>
      </c>
      <c r="K80" s="71">
        <f>G80*D80/I80</f>
        <v>1.5531980675528129E-3</v>
      </c>
      <c r="O80" s="40">
        <f t="shared" ref="O80:O89" si="31">B80</f>
        <v>10</v>
      </c>
      <c r="P80" s="40" t="str">
        <f t="shared" ref="P80:P89" si="32">C80</f>
        <v>B-art.</v>
      </c>
      <c r="Q80" s="60">
        <f>K80</f>
        <v>1.5531980675528129E-3</v>
      </c>
      <c r="R80" s="72"/>
      <c r="S80" s="57">
        <f t="shared" si="20"/>
        <v>28.2</v>
      </c>
      <c r="T80" s="57">
        <f t="shared" si="28"/>
        <v>54.519999999999996</v>
      </c>
      <c r="U80" s="73">
        <f t="shared" si="21"/>
        <v>0.90909090909090906</v>
      </c>
      <c r="V80" s="74">
        <f t="shared" si="29"/>
        <v>26</v>
      </c>
      <c r="W80" s="75">
        <f t="shared" si="22"/>
        <v>3</v>
      </c>
      <c r="X80" s="74">
        <f t="shared" si="30"/>
        <v>22.5</v>
      </c>
      <c r="Y80" s="54">
        <f t="shared" si="23"/>
        <v>126.26363636363635</v>
      </c>
      <c r="Z80" s="54"/>
      <c r="AA80" s="76">
        <f t="shared" ref="AA80:AA89" si="33">Y80*Q80</f>
        <v>0.19611243600219105</v>
      </c>
    </row>
    <row r="81" spans="2:28" hidden="1" x14ac:dyDescent="0.2">
      <c r="B81" s="53">
        <v>9</v>
      </c>
      <c r="C81" s="40" t="s">
        <v>25</v>
      </c>
      <c r="D81" s="71">
        <f t="shared" si="16"/>
        <v>1.8120571970684618E-2</v>
      </c>
      <c r="G81" s="71">
        <f t="shared" si="17"/>
        <v>7.0822119061706495E-3</v>
      </c>
      <c r="I81" s="79">
        <f t="shared" si="25"/>
        <v>3.2945601421837174E-2</v>
      </c>
      <c r="K81" s="71">
        <f t="shared" ref="K81:K91" si="34">G81*D81/I81</f>
        <v>3.8953221376721303E-3</v>
      </c>
      <c r="O81" s="40">
        <f t="shared" si="31"/>
        <v>9</v>
      </c>
      <c r="P81" s="40" t="str">
        <f t="shared" si="32"/>
        <v>B-art.</v>
      </c>
      <c r="Q81" s="60">
        <f t="shared" ref="Q81:Q89" si="35">K81</f>
        <v>3.8953221376721303E-3</v>
      </c>
      <c r="R81" s="72"/>
      <c r="S81" s="57">
        <f t="shared" si="20"/>
        <v>28.2</v>
      </c>
      <c r="T81" s="57">
        <f t="shared" si="28"/>
        <v>54.519999999999996</v>
      </c>
      <c r="U81" s="73">
        <f t="shared" si="21"/>
        <v>0.9</v>
      </c>
      <c r="V81" s="74">
        <f t="shared" si="29"/>
        <v>23.400000000000002</v>
      </c>
      <c r="W81" s="75">
        <f t="shared" si="22"/>
        <v>3</v>
      </c>
      <c r="X81" s="74">
        <f t="shared" si="30"/>
        <v>22.5</v>
      </c>
      <c r="Y81" s="54">
        <f t="shared" si="23"/>
        <v>123.16800000000001</v>
      </c>
      <c r="Z81" s="54"/>
      <c r="AA81" s="76">
        <f t="shared" si="33"/>
        <v>0.47977903705280095</v>
      </c>
    </row>
    <row r="82" spans="2:28" hidden="1" x14ac:dyDescent="0.2">
      <c r="B82" s="53">
        <v>8</v>
      </c>
      <c r="C82" s="40" t="s">
        <v>25</v>
      </c>
      <c r="D82" s="71">
        <f t="shared" si="16"/>
        <v>4.2006780477496189E-2</v>
      </c>
      <c r="G82" s="71">
        <f t="shared" si="17"/>
        <v>5.5949474058748158E-3</v>
      </c>
      <c r="I82" s="79">
        <f t="shared" si="25"/>
        <v>2.8003761208561594E-2</v>
      </c>
      <c r="K82" s="71">
        <f t="shared" si="34"/>
        <v>8.3926486057117819E-3</v>
      </c>
      <c r="O82" s="40">
        <f t="shared" si="31"/>
        <v>8</v>
      </c>
      <c r="P82" s="40" t="str">
        <f t="shared" si="32"/>
        <v>B-art.</v>
      </c>
      <c r="Q82" s="60">
        <f t="shared" si="35"/>
        <v>8.3926486057117819E-3</v>
      </c>
      <c r="R82" s="72"/>
      <c r="S82" s="57">
        <f t="shared" si="20"/>
        <v>28.2</v>
      </c>
      <c r="T82" s="57">
        <f t="shared" si="28"/>
        <v>54.519999999999996</v>
      </c>
      <c r="U82" s="73">
        <f t="shared" si="21"/>
        <v>0.88888888888888884</v>
      </c>
      <c r="V82" s="74">
        <f t="shared" si="29"/>
        <v>20.8</v>
      </c>
      <c r="W82" s="75">
        <f t="shared" si="22"/>
        <v>3</v>
      </c>
      <c r="X82" s="74">
        <f t="shared" si="30"/>
        <v>22.5</v>
      </c>
      <c r="Y82" s="54">
        <f t="shared" si="23"/>
        <v>119.96222222222221</v>
      </c>
      <c r="Z82" s="54"/>
      <c r="AA82" s="76">
        <f t="shared" si="33"/>
        <v>1.0068007770714202</v>
      </c>
    </row>
    <row r="83" spans="2:28" hidden="1" x14ac:dyDescent="0.2">
      <c r="B83" s="53">
        <v>7</v>
      </c>
      <c r="C83" s="40" t="s">
        <v>25</v>
      </c>
      <c r="D83" s="71">
        <f t="shared" si="16"/>
        <v>8.2795973115064939E-2</v>
      </c>
      <c r="G83" s="71">
        <f t="shared" si="17"/>
        <v>4.4200084506411021E-3</v>
      </c>
      <c r="I83" s="79">
        <f t="shared" si="25"/>
        <v>2.3803197027277352E-2</v>
      </c>
      <c r="K83" s="71">
        <f t="shared" si="34"/>
        <v>1.5374359184956067E-2</v>
      </c>
      <c r="O83" s="40">
        <f t="shared" si="31"/>
        <v>7</v>
      </c>
      <c r="P83" s="40" t="str">
        <f t="shared" si="32"/>
        <v>B-art.</v>
      </c>
      <c r="Q83" s="60">
        <f t="shared" si="35"/>
        <v>1.5374359184956067E-2</v>
      </c>
      <c r="R83" s="72"/>
      <c r="S83" s="57">
        <f t="shared" si="20"/>
        <v>28.2</v>
      </c>
      <c r="T83" s="57">
        <f t="shared" si="28"/>
        <v>54.519999999999996</v>
      </c>
      <c r="U83" s="73">
        <f t="shared" si="21"/>
        <v>0.875</v>
      </c>
      <c r="V83" s="74">
        <f t="shared" si="29"/>
        <v>18.2</v>
      </c>
      <c r="W83" s="75">
        <f t="shared" si="22"/>
        <v>3</v>
      </c>
      <c r="X83" s="74">
        <f t="shared" si="30"/>
        <v>22.5</v>
      </c>
      <c r="Y83" s="54">
        <f t="shared" si="23"/>
        <v>116.605</v>
      </c>
      <c r="Z83" s="54"/>
      <c r="AA83" s="76">
        <f t="shared" si="33"/>
        <v>1.7927271527618023</v>
      </c>
    </row>
    <row r="84" spans="2:28" hidden="1" x14ac:dyDescent="0.2">
      <c r="B84" s="53">
        <v>6</v>
      </c>
      <c r="C84" s="40" t="s">
        <v>25</v>
      </c>
      <c r="D84" s="71">
        <f t="shared" si="16"/>
        <v>0.13684334445406568</v>
      </c>
      <c r="G84" s="71">
        <f t="shared" si="17"/>
        <v>3.4918066760064722E-3</v>
      </c>
      <c r="I84" s="79">
        <f t="shared" si="25"/>
        <v>2.0232717473185752E-2</v>
      </c>
      <c r="K84" s="71">
        <f t="shared" si="34"/>
        <v>2.3616723970224192E-2</v>
      </c>
      <c r="O84" s="40">
        <f t="shared" si="31"/>
        <v>6</v>
      </c>
      <c r="P84" s="40" t="str">
        <f t="shared" si="32"/>
        <v>B-art.</v>
      </c>
      <c r="Q84" s="60">
        <f t="shared" si="35"/>
        <v>2.3616723970224192E-2</v>
      </c>
      <c r="R84" s="72"/>
      <c r="S84" s="57">
        <f t="shared" si="20"/>
        <v>28.2</v>
      </c>
      <c r="T84" s="57">
        <f t="shared" si="28"/>
        <v>54.519999999999996</v>
      </c>
      <c r="U84" s="73">
        <f t="shared" si="21"/>
        <v>0.8571428571428571</v>
      </c>
      <c r="V84" s="74">
        <f t="shared" si="29"/>
        <v>15.600000000000001</v>
      </c>
      <c r="W84" s="75">
        <f t="shared" ref="W84:W89" si="36">ROUNDDOWN((($D$13*$E$20)+((U84*$D$14)*$E$20)),0)</f>
        <v>3</v>
      </c>
      <c r="X84" s="74">
        <f t="shared" si="30"/>
        <v>22.5</v>
      </c>
      <c r="Y84" s="54">
        <f t="shared" si="23"/>
        <v>113.03142857142856</v>
      </c>
      <c r="Z84" s="54"/>
      <c r="AA84" s="76">
        <f t="shared" si="33"/>
        <v>2.6694320485315406</v>
      </c>
    </row>
    <row r="85" spans="2:28" hidden="1" x14ac:dyDescent="0.2">
      <c r="B85" s="53">
        <v>5</v>
      </c>
      <c r="C85" s="40" t="s">
        <v>25</v>
      </c>
      <c r="D85" s="71">
        <f t="shared" si="16"/>
        <v>0.18610694845752937</v>
      </c>
      <c r="G85" s="71">
        <f t="shared" si="17"/>
        <v>2.7585272740451119E-3</v>
      </c>
      <c r="I85" s="79">
        <f t="shared" si="25"/>
        <v>1.7197809852207889E-2</v>
      </c>
      <c r="K85" s="71">
        <f t="shared" si="34"/>
        <v>2.9851539098363369E-2</v>
      </c>
      <c r="O85" s="40">
        <f t="shared" si="31"/>
        <v>5</v>
      </c>
      <c r="P85" s="40" t="str">
        <f t="shared" si="32"/>
        <v>B-art.</v>
      </c>
      <c r="Q85" s="60">
        <f t="shared" si="35"/>
        <v>2.9851539098363369E-2</v>
      </c>
      <c r="R85" s="72"/>
      <c r="S85" s="57">
        <f t="shared" si="20"/>
        <v>28.2</v>
      </c>
      <c r="T85" s="57">
        <f t="shared" si="28"/>
        <v>54.519999999999996</v>
      </c>
      <c r="U85" s="73">
        <f t="shared" si="21"/>
        <v>0.83333333333333337</v>
      </c>
      <c r="V85" s="74">
        <f t="shared" si="29"/>
        <v>13</v>
      </c>
      <c r="W85" s="75">
        <f t="shared" si="36"/>
        <v>3</v>
      </c>
      <c r="X85" s="74">
        <f t="shared" si="30"/>
        <v>22.5</v>
      </c>
      <c r="Y85" s="54">
        <f t="shared" si="23"/>
        <v>109.13333333333333</v>
      </c>
      <c r="Z85" s="54"/>
      <c r="AA85" s="76">
        <f t="shared" si="33"/>
        <v>3.2577979669347221</v>
      </c>
    </row>
    <row r="86" spans="2:28" hidden="1" x14ac:dyDescent="0.2">
      <c r="B86" s="53">
        <v>4</v>
      </c>
      <c r="C86" s="40" t="s">
        <v>25</v>
      </c>
      <c r="D86" s="71">
        <f t="shared" si="16"/>
        <v>0.20280885408833324</v>
      </c>
      <c r="G86" s="71">
        <f>IF(B86&lt;=$B$23,BINOMDIST($B$23-B86,$B$23-B86,$G$13,0),0)</f>
        <v>2.1792365464956393E-3</v>
      </c>
      <c r="I86" s="79">
        <f t="shared" si="25"/>
        <v>1.4618138374376704E-2</v>
      </c>
      <c r="K86" s="71">
        <f t="shared" si="34"/>
        <v>3.0234251138085991E-2</v>
      </c>
      <c r="O86" s="40">
        <f t="shared" si="31"/>
        <v>4</v>
      </c>
      <c r="P86" s="40" t="str">
        <f t="shared" si="32"/>
        <v>B-art.</v>
      </c>
      <c r="Q86" s="60">
        <f t="shared" si="35"/>
        <v>3.0234251138085991E-2</v>
      </c>
      <c r="R86" s="72"/>
      <c r="S86" s="57">
        <f t="shared" si="20"/>
        <v>28.2</v>
      </c>
      <c r="T86" s="57">
        <f t="shared" si="28"/>
        <v>54.519999999999996</v>
      </c>
      <c r="U86" s="73">
        <f t="shared" si="21"/>
        <v>0.8</v>
      </c>
      <c r="V86" s="74">
        <f t="shared" si="29"/>
        <v>10.4</v>
      </c>
      <c r="W86" s="75">
        <f t="shared" si="36"/>
        <v>3</v>
      </c>
      <c r="X86" s="74">
        <f t="shared" si="30"/>
        <v>22.5</v>
      </c>
      <c r="Y86" s="54">
        <f t="shared" si="23"/>
        <v>104.71600000000001</v>
      </c>
      <c r="Z86" s="54"/>
      <c r="AA86" s="76">
        <f t="shared" si="33"/>
        <v>3.1660098421758129</v>
      </c>
    </row>
    <row r="87" spans="2:28" hidden="1" x14ac:dyDescent="0.2">
      <c r="B87" s="53">
        <v>3</v>
      </c>
      <c r="C87" s="40" t="s">
        <v>25</v>
      </c>
      <c r="D87" s="71">
        <f t="shared" si="16"/>
        <v>0.17025928491366241</v>
      </c>
      <c r="G87" s="71">
        <f t="shared" si="17"/>
        <v>1.7215968717315545E-3</v>
      </c>
      <c r="I87" s="79">
        <f t="shared" si="25"/>
        <v>1.2425417618220198E-2</v>
      </c>
      <c r="K87" s="71">
        <f t="shared" si="34"/>
        <v>2.3590181134901647E-2</v>
      </c>
      <c r="O87" s="40">
        <f t="shared" si="31"/>
        <v>3</v>
      </c>
      <c r="P87" s="40" t="str">
        <f t="shared" si="32"/>
        <v>B-art.</v>
      </c>
      <c r="Q87" s="60">
        <f t="shared" si="35"/>
        <v>2.3590181134901647E-2</v>
      </c>
      <c r="R87" s="72"/>
      <c r="S87" s="57">
        <f t="shared" si="20"/>
        <v>28.2</v>
      </c>
      <c r="T87" s="57">
        <f t="shared" si="28"/>
        <v>54.519999999999996</v>
      </c>
      <c r="U87" s="73">
        <f t="shared" si="21"/>
        <v>0.75</v>
      </c>
      <c r="V87" s="74">
        <f t="shared" si="29"/>
        <v>7.8000000000000007</v>
      </c>
      <c r="W87" s="75">
        <f t="shared" si="36"/>
        <v>2</v>
      </c>
      <c r="X87" s="74">
        <f t="shared" si="30"/>
        <v>15</v>
      </c>
      <c r="Y87" s="54">
        <f t="shared" si="23"/>
        <v>91.89</v>
      </c>
      <c r="Z87" s="54"/>
      <c r="AA87" s="76">
        <f t="shared" si="33"/>
        <v>2.1677017444861124</v>
      </c>
    </row>
    <row r="88" spans="2:28" hidden="1" x14ac:dyDescent="0.2">
      <c r="B88" s="53">
        <v>2</v>
      </c>
      <c r="C88" s="40" t="s">
        <v>25</v>
      </c>
      <c r="D88" s="71">
        <f t="shared" si="16"/>
        <v>0.10337170869758079</v>
      </c>
      <c r="G88" s="71">
        <f t="shared" si="17"/>
        <v>1.3600615286679287E-3</v>
      </c>
      <c r="I88" s="79">
        <f>(1-$G$14)^($B$23-B88)</f>
        <v>1.0561604975487167E-2</v>
      </c>
      <c r="K88" s="71">
        <f>G88*D88/I88</f>
        <v>1.3311602211837371E-2</v>
      </c>
      <c r="O88" s="40">
        <f t="shared" si="31"/>
        <v>2</v>
      </c>
      <c r="P88" s="40" t="str">
        <f t="shared" si="32"/>
        <v>B-art.</v>
      </c>
      <c r="Q88" s="60">
        <f t="shared" si="35"/>
        <v>1.3311602211837371E-2</v>
      </c>
      <c r="R88" s="72"/>
      <c r="S88" s="57">
        <f t="shared" si="20"/>
        <v>28.2</v>
      </c>
      <c r="T88" s="57">
        <f t="shared" si="28"/>
        <v>54.519999999999996</v>
      </c>
      <c r="U88" s="73">
        <f t="shared" si="21"/>
        <v>0.66666666666666663</v>
      </c>
      <c r="V88" s="74">
        <f t="shared" si="29"/>
        <v>5.2</v>
      </c>
      <c r="W88" s="75">
        <f t="shared" si="36"/>
        <v>2</v>
      </c>
      <c r="X88" s="74">
        <f t="shared" si="30"/>
        <v>15</v>
      </c>
      <c r="Y88" s="54">
        <f t="shared" si="23"/>
        <v>84.74666666666667</v>
      </c>
      <c r="Z88" s="54"/>
      <c r="AA88" s="76">
        <f t="shared" si="33"/>
        <v>1.1281139154458444</v>
      </c>
    </row>
    <row r="89" spans="2:28" hidden="1" x14ac:dyDescent="0.2">
      <c r="B89" s="53">
        <v>1</v>
      </c>
      <c r="C89" s="40" t="s">
        <v>25</v>
      </c>
      <c r="D89" s="71">
        <f t="shared" si="16"/>
        <v>4.0398139031238491E-2</v>
      </c>
      <c r="G89" s="71">
        <f t="shared" si="17"/>
        <v>1.0744486076476631E-3</v>
      </c>
      <c r="I89" s="79">
        <f t="shared" si="25"/>
        <v>8.977364229164092E-3</v>
      </c>
      <c r="K89" s="71">
        <f t="shared" si="34"/>
        <v>4.8350187344144927E-3</v>
      </c>
      <c r="N89" s="72"/>
      <c r="O89" s="40">
        <f t="shared" si="31"/>
        <v>1</v>
      </c>
      <c r="P89" s="40" t="str">
        <f t="shared" si="32"/>
        <v>B-art.</v>
      </c>
      <c r="Q89" s="60">
        <f t="shared" si="35"/>
        <v>4.8350187344144927E-3</v>
      </c>
      <c r="R89" s="72"/>
      <c r="S89" s="57">
        <f t="shared" si="20"/>
        <v>28.2</v>
      </c>
      <c r="T89" s="57">
        <f t="shared" si="28"/>
        <v>54.519999999999996</v>
      </c>
      <c r="U89" s="73">
        <f t="shared" si="21"/>
        <v>0.5</v>
      </c>
      <c r="V89" s="74">
        <f t="shared" si="29"/>
        <v>2.6</v>
      </c>
      <c r="W89" s="75">
        <f t="shared" si="36"/>
        <v>2</v>
      </c>
      <c r="X89" s="74">
        <f t="shared" si="30"/>
        <v>15</v>
      </c>
      <c r="Y89" s="54">
        <f t="shared" si="23"/>
        <v>73.06</v>
      </c>
      <c r="Z89" s="54"/>
      <c r="AA89" s="76">
        <f t="shared" si="33"/>
        <v>0.35324646873632287</v>
      </c>
    </row>
    <row r="90" spans="2:28" hidden="1" x14ac:dyDescent="0.2">
      <c r="D90" s="71"/>
      <c r="G90" s="71"/>
      <c r="I90" s="61"/>
      <c r="K90" s="71"/>
      <c r="M90" s="71">
        <f>SUM(K60:K89)</f>
        <v>0.15540679176662348</v>
      </c>
      <c r="N90" s="72"/>
      <c r="AA90" s="76"/>
      <c r="AB90" s="55"/>
    </row>
    <row r="91" spans="2:28" hidden="1" x14ac:dyDescent="0.2">
      <c r="B91" s="53">
        <v>0</v>
      </c>
      <c r="C91" s="40" t="s">
        <v>25</v>
      </c>
      <c r="D91" s="71">
        <f>IF(B91&lt;=$B$23,BINOMDIST(B91,$B$23,$G$14,0),0)</f>
        <v>7.6307595947894919E-3</v>
      </c>
      <c r="G91" s="71">
        <f>IF(B91&lt;=$B$23,BINOMDIST($B$23-B91,$B$23-B91,$G$13,0),0)</f>
        <v>8.4881440004165424E-4</v>
      </c>
      <c r="I91" s="79">
        <f>(1-$G$14)^($B$23-B91)</f>
        <v>7.6307595947894781E-3</v>
      </c>
      <c r="K91" s="71">
        <f t="shared" si="34"/>
        <v>8.4881440004165576E-4</v>
      </c>
      <c r="M91" s="72"/>
      <c r="N91" s="72"/>
      <c r="AA91" s="76"/>
    </row>
    <row r="92" spans="2:28" hidden="1" x14ac:dyDescent="0.2">
      <c r="D92" s="71"/>
      <c r="G92" s="72"/>
      <c r="K92" s="72"/>
      <c r="M92" s="72"/>
      <c r="N92" s="72"/>
      <c r="W92" s="53">
        <f>0.857*0.35+0.2</f>
        <v>0.49995000000000001</v>
      </c>
      <c r="AA92" s="76"/>
    </row>
    <row r="93" spans="2:28" hidden="1" x14ac:dyDescent="0.2">
      <c r="D93" s="71"/>
      <c r="AA93" s="76"/>
    </row>
    <row r="94" spans="2:28" hidden="1" x14ac:dyDescent="0.2">
      <c r="B94" s="53">
        <f>B23</f>
        <v>30</v>
      </c>
      <c r="C94" s="40" t="s">
        <v>24</v>
      </c>
      <c r="D94" s="71">
        <f>BINOMDIST(B94,$B$23,$G$13,0)</f>
        <v>8.4881440004165424E-4</v>
      </c>
      <c r="G94" s="72"/>
      <c r="K94" s="72"/>
      <c r="M94" s="71">
        <f>D94</f>
        <v>8.4881440004165424E-4</v>
      </c>
      <c r="N94" s="72"/>
      <c r="O94" s="40">
        <f>B94</f>
        <v>30</v>
      </c>
      <c r="P94" s="40" t="str">
        <f>C94</f>
        <v>A-art.</v>
      </c>
      <c r="Q94" s="60">
        <f>D94</f>
        <v>8.4881440004165424E-4</v>
      </c>
      <c r="R94" s="72"/>
      <c r="S94" s="57">
        <v>0</v>
      </c>
      <c r="T94" s="57">
        <f>$D$13*$E$17</f>
        <v>28.2</v>
      </c>
      <c r="U94" s="73">
        <f>B94/(B94+1)</f>
        <v>0.967741935483871</v>
      </c>
      <c r="V94" s="74">
        <f>B94*($E$18*2)</f>
        <v>78</v>
      </c>
      <c r="W94" s="75">
        <f>ROUNDDOWN((U94*$D$13)*$E$20,0)</f>
        <v>1</v>
      </c>
      <c r="X94" s="74">
        <f>W94*$E$19</f>
        <v>7.5</v>
      </c>
      <c r="Y94" s="54">
        <f>S94+(T94*U94)+V94+X94</f>
        <v>112.79032258064515</v>
      </c>
      <c r="Z94" s="54"/>
      <c r="AA94" s="76">
        <f>Y94*Q94</f>
        <v>9.5738049991794957E-2</v>
      </c>
      <c r="AB94" s="55"/>
    </row>
    <row r="95" spans="2:28" ht="13.5" hidden="1" thickBot="1" x14ac:dyDescent="0.25">
      <c r="D95" s="71"/>
      <c r="AA95" s="76"/>
    </row>
    <row r="96" spans="2:28" ht="13.5" hidden="1" thickBot="1" x14ac:dyDescent="0.25">
      <c r="D96" s="71"/>
      <c r="M96" s="71">
        <f>SUM(M56:M94)</f>
        <v>1.0000000000000004</v>
      </c>
      <c r="N96" s="72"/>
      <c r="Q96" s="60">
        <f>SUM(Q26:Q94)</f>
        <v>1.0000000000000004</v>
      </c>
      <c r="R96" s="72"/>
      <c r="AA96" s="80">
        <f>SUM(AA26:AA94)</f>
        <v>184.3716843030989</v>
      </c>
    </row>
    <row r="97" spans="3:27" x14ac:dyDescent="0.2">
      <c r="D97" s="71"/>
      <c r="AA97" s="76"/>
    </row>
    <row r="98" spans="3:27" x14ac:dyDescent="0.2">
      <c r="D98" s="71"/>
      <c r="AA98" s="76"/>
    </row>
    <row r="99" spans="3:27" x14ac:dyDescent="0.2">
      <c r="D99" s="71"/>
      <c r="AA99" s="76"/>
    </row>
    <row r="100" spans="3:27" x14ac:dyDescent="0.2">
      <c r="D100" s="71"/>
      <c r="AA100" s="76"/>
    </row>
    <row r="101" spans="3:27" x14ac:dyDescent="0.2">
      <c r="D101" s="71"/>
      <c r="AA101" s="76"/>
    </row>
    <row r="102" spans="3:27" x14ac:dyDescent="0.2">
      <c r="D102" s="71"/>
      <c r="AA102" s="76"/>
    </row>
    <row r="103" spans="3:27" x14ac:dyDescent="0.2">
      <c r="D103" s="71"/>
      <c r="N103" s="72"/>
      <c r="AA103" s="76"/>
    </row>
    <row r="104" spans="3:27" x14ac:dyDescent="0.2">
      <c r="D104" s="71"/>
      <c r="N104" s="72"/>
      <c r="AA104" s="76"/>
    </row>
    <row r="105" spans="3:27" x14ac:dyDescent="0.2">
      <c r="D105" s="71"/>
      <c r="N105" s="72"/>
      <c r="AA105" s="76"/>
    </row>
    <row r="106" spans="3:27" x14ac:dyDescent="0.2">
      <c r="D106" s="71"/>
      <c r="N106" s="72"/>
      <c r="AA106" s="76"/>
    </row>
    <row r="107" spans="3:27" x14ac:dyDescent="0.2">
      <c r="D107" s="71"/>
      <c r="N107" s="72"/>
      <c r="AA107" s="76"/>
    </row>
    <row r="108" spans="3:27" x14ac:dyDescent="0.2">
      <c r="D108" s="71"/>
      <c r="N108" s="72"/>
      <c r="AA108" s="76"/>
    </row>
    <row r="109" spans="3:27" x14ac:dyDescent="0.2">
      <c r="D109" s="71"/>
      <c r="N109" s="72"/>
      <c r="AA109" s="76"/>
    </row>
    <row r="110" spans="3:27" x14ac:dyDescent="0.2">
      <c r="D110" s="71"/>
      <c r="G110" s="72"/>
      <c r="K110" s="72"/>
      <c r="M110" s="72"/>
      <c r="AA110" s="76"/>
    </row>
    <row r="111" spans="3:27" x14ac:dyDescent="0.2">
      <c r="D111" s="71"/>
      <c r="G111" s="72"/>
      <c r="K111" s="72"/>
      <c r="M111" s="72"/>
    </row>
    <row r="112" spans="3:27" x14ac:dyDescent="0.2">
      <c r="C112" s="40" t="s">
        <v>29</v>
      </c>
      <c r="D112" s="71"/>
      <c r="G112" s="72"/>
      <c r="K112" s="72"/>
      <c r="M112" s="72"/>
    </row>
    <row r="113" spans="4:13" x14ac:dyDescent="0.2">
      <c r="D113" s="71"/>
      <c r="G113" s="72"/>
      <c r="K113" s="72"/>
      <c r="M113" s="72"/>
    </row>
    <row r="114" spans="4:13" hidden="1" x14ac:dyDescent="0.2">
      <c r="D114" s="71"/>
      <c r="G114" s="72"/>
      <c r="K114" s="72"/>
      <c r="M114" s="72"/>
    </row>
    <row r="115" spans="4:13" hidden="1" x14ac:dyDescent="0.2">
      <c r="D115" s="71"/>
      <c r="G115" s="72"/>
      <c r="K115" s="72"/>
      <c r="M115" s="72"/>
    </row>
    <row r="116" spans="4:13" hidden="1" x14ac:dyDescent="0.2">
      <c r="D116" s="71"/>
      <c r="G116" s="72"/>
      <c r="K116" s="72"/>
      <c r="M116" s="72"/>
    </row>
    <row r="117" spans="4:13" hidden="1" x14ac:dyDescent="0.2">
      <c r="D117" s="71"/>
      <c r="G117" s="72"/>
      <c r="K117" s="72"/>
      <c r="M117" s="72"/>
    </row>
    <row r="118" spans="4:13" hidden="1" x14ac:dyDescent="0.2">
      <c r="D118" s="71"/>
      <c r="G118" s="72"/>
      <c r="K118" s="72"/>
      <c r="M118" s="72"/>
    </row>
    <row r="119" spans="4:13" hidden="1" x14ac:dyDescent="0.2">
      <c r="D119" s="71"/>
      <c r="G119" s="72"/>
      <c r="K119" s="72"/>
      <c r="M119" s="72"/>
    </row>
    <row r="120" spans="4:13" hidden="1" x14ac:dyDescent="0.2">
      <c r="D120" s="71"/>
      <c r="K120" s="72"/>
      <c r="M120" s="72"/>
    </row>
    <row r="121" spans="4:13" hidden="1" x14ac:dyDescent="0.2">
      <c r="D121" s="71"/>
    </row>
    <row r="122" spans="4:13" hidden="1" x14ac:dyDescent="0.2">
      <c r="D122" s="71"/>
    </row>
    <row r="123" spans="4:13" hidden="1" x14ac:dyDescent="0.2">
      <c r="D123" s="71"/>
    </row>
    <row r="124" spans="4:13" hidden="1" x14ac:dyDescent="0.2">
      <c r="D124" s="71"/>
    </row>
    <row r="125" spans="4:13" hidden="1" x14ac:dyDescent="0.2">
      <c r="D125" s="71"/>
    </row>
    <row r="126" spans="4:13" hidden="1" x14ac:dyDescent="0.2">
      <c r="D126" s="71"/>
    </row>
    <row r="127" spans="4:13" hidden="1" x14ac:dyDescent="0.2">
      <c r="D127" s="71"/>
    </row>
    <row r="128" spans="4:13" hidden="1" x14ac:dyDescent="0.2">
      <c r="D128" s="71"/>
    </row>
    <row r="129" spans="4:4" hidden="1" x14ac:dyDescent="0.2">
      <c r="D129" s="71"/>
    </row>
    <row r="130" spans="4:4" hidden="1" x14ac:dyDescent="0.2">
      <c r="D130" s="71"/>
    </row>
    <row r="131" spans="4:4" hidden="1" x14ac:dyDescent="0.2">
      <c r="D131" s="71"/>
    </row>
    <row r="132" spans="4:4" hidden="1" x14ac:dyDescent="0.2">
      <c r="D132" s="71"/>
    </row>
    <row r="133" spans="4:4" hidden="1" x14ac:dyDescent="0.2">
      <c r="D133" s="71"/>
    </row>
    <row r="134" spans="4:4" hidden="1" x14ac:dyDescent="0.2">
      <c r="D134" s="71"/>
    </row>
    <row r="135" spans="4:4" hidden="1" x14ac:dyDescent="0.2">
      <c r="D135" s="71"/>
    </row>
    <row r="136" spans="4:4" hidden="1" x14ac:dyDescent="0.2">
      <c r="D136" s="71"/>
    </row>
    <row r="137" spans="4:4" hidden="1" x14ac:dyDescent="0.2">
      <c r="D137" s="71"/>
    </row>
    <row r="138" spans="4:4" hidden="1" x14ac:dyDescent="0.2">
      <c r="D138" s="71"/>
    </row>
    <row r="139" spans="4:4" hidden="1" x14ac:dyDescent="0.2">
      <c r="D139" s="71"/>
    </row>
    <row r="140" spans="4:4" hidden="1" x14ac:dyDescent="0.2">
      <c r="D140" s="71"/>
    </row>
    <row r="141" spans="4:4" hidden="1" x14ac:dyDescent="0.2">
      <c r="D141" s="71"/>
    </row>
    <row r="142" spans="4:4" hidden="1" x14ac:dyDescent="0.2">
      <c r="D142" s="71"/>
    </row>
    <row r="143" spans="4:4" hidden="1" x14ac:dyDescent="0.2">
      <c r="D143" s="71"/>
    </row>
    <row r="144" spans="4:4" hidden="1" x14ac:dyDescent="0.2">
      <c r="D144" s="71"/>
    </row>
    <row r="145" spans="4:4" hidden="1" x14ac:dyDescent="0.2">
      <c r="D145" s="71"/>
    </row>
    <row r="146" spans="4:4" hidden="1" x14ac:dyDescent="0.2">
      <c r="D146" s="71"/>
    </row>
    <row r="147" spans="4:4" hidden="1" x14ac:dyDescent="0.2">
      <c r="D147" s="71"/>
    </row>
    <row r="148" spans="4:4" hidden="1" x14ac:dyDescent="0.2">
      <c r="D148" s="71"/>
    </row>
  </sheetData>
  <sheetProtection password="E909" sheet="1" objects="1" scenarios="1"/>
  <customSheetViews>
    <customSheetView guid="{DB7468F2-DD7C-4FC2-8D7A-3B376A7B9192}" fitToPage="1" topLeftCell="A9">
      <selection activeCell="I35" sqref="I35"/>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topLeftCell="A9">
      <selection activeCell="I35" sqref="I35"/>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mergeCells count="2">
    <mergeCell ref="B10:N10"/>
    <mergeCell ref="I16:L16"/>
  </mergeCell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7171" r:id="rId5">
          <objectPr defaultSize="0" r:id="rId6">
            <anchor moveWithCells="1">
              <from>
                <xdr:col>7</xdr:col>
                <xdr:colOff>0</xdr:colOff>
                <xdr:row>100</xdr:row>
                <xdr:rowOff>0</xdr:rowOff>
              </from>
              <to>
                <xdr:col>10</xdr:col>
                <xdr:colOff>19050</xdr:colOff>
                <xdr:row>103</xdr:row>
                <xdr:rowOff>47625</xdr:rowOff>
              </to>
            </anchor>
          </objectPr>
        </oleObject>
      </mc:Choice>
      <mc:Fallback>
        <oleObject progId="Equation.3" shapeId="7171" r:id="rId5"/>
      </mc:Fallback>
    </mc:AlternateContent>
    <mc:AlternateContent xmlns:mc="http://schemas.openxmlformats.org/markup-compatibility/2006">
      <mc:Choice Requires="x14">
        <oleObject progId="Equation.3" shapeId="7174" r:id="rId7">
          <objectPr defaultSize="0" r:id="rId8">
            <anchor moveWithCells="1">
              <from>
                <xdr:col>7</xdr:col>
                <xdr:colOff>0</xdr:colOff>
                <xdr:row>104</xdr:row>
                <xdr:rowOff>0</xdr:rowOff>
              </from>
              <to>
                <xdr:col>10</xdr:col>
                <xdr:colOff>19050</xdr:colOff>
                <xdr:row>107</xdr:row>
                <xdr:rowOff>47625</xdr:rowOff>
              </to>
            </anchor>
          </objectPr>
        </oleObject>
      </mc:Choice>
      <mc:Fallback>
        <oleObject progId="Equation.3" shapeId="7174" r:id="rId7"/>
      </mc:Fallback>
    </mc:AlternateContent>
    <mc:AlternateContent xmlns:mc="http://schemas.openxmlformats.org/markup-compatibility/2006">
      <mc:Choice Requires="x14">
        <oleObject progId="Equation.3" shapeId="7177" r:id="rId9">
          <objectPr defaultSize="0" autoPict="0" r:id="rId10">
            <anchor moveWithCells="1">
              <from>
                <xdr:col>7</xdr:col>
                <xdr:colOff>0</xdr:colOff>
                <xdr:row>108</xdr:row>
                <xdr:rowOff>0</xdr:rowOff>
              </from>
              <to>
                <xdr:col>8</xdr:col>
                <xdr:colOff>180975</xdr:colOff>
                <xdr:row>109</xdr:row>
                <xdr:rowOff>114300</xdr:rowOff>
              </to>
            </anchor>
          </objectPr>
        </oleObject>
      </mc:Choice>
      <mc:Fallback>
        <oleObject progId="Equation.3" shapeId="7177" r:id="rId9"/>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08"/>
  <sheetViews>
    <sheetView showGridLines="0" showRowColHeaders="0" workbookViewId="0">
      <selection activeCell="F12" sqref="F12"/>
    </sheetView>
  </sheetViews>
  <sheetFormatPr defaultColWidth="0" defaultRowHeight="12.75" zeroHeight="1" x14ac:dyDescent="0.2"/>
  <cols>
    <col min="1" max="1" width="1.42578125" style="40" customWidth="1"/>
    <col min="2" max="2" width="9.140625" style="40" customWidth="1"/>
    <col min="3" max="3" width="10.7109375" style="40" customWidth="1"/>
    <col min="4" max="4" width="21.28515625" style="40" customWidth="1"/>
    <col min="5" max="5" width="6.7109375" style="40" customWidth="1"/>
    <col min="6" max="6" width="14.85546875" style="53" customWidth="1"/>
    <col min="7" max="7" width="9.140625" style="40" customWidth="1"/>
    <col min="8" max="8" width="10.140625" style="53" customWidth="1"/>
    <col min="9" max="9" width="12" style="53" customWidth="1"/>
    <col min="10" max="10" width="10.140625" style="53" customWidth="1"/>
    <col min="11" max="11" width="11.5703125" style="40" customWidth="1"/>
    <col min="12" max="12" width="9.140625" style="40" customWidth="1"/>
    <col min="13" max="13" width="9.42578125" style="40" customWidth="1"/>
    <col min="14" max="14" width="9.140625" style="40" customWidth="1"/>
    <col min="15" max="68" width="0" style="186" hidden="1" customWidth="1"/>
    <col min="69" max="16384" width="9.140625" style="40" hidden="1"/>
  </cols>
  <sheetData>
    <row r="1" spans="1:14" x14ac:dyDescent="0.2">
      <c r="A1" s="190"/>
      <c r="B1" s="191"/>
      <c r="C1" s="191"/>
      <c r="D1" s="191"/>
      <c r="E1" s="191"/>
      <c r="F1" s="209"/>
      <c r="G1" s="191"/>
      <c r="H1" s="209"/>
      <c r="I1" s="209"/>
      <c r="J1" s="209"/>
      <c r="K1" s="191"/>
      <c r="L1" s="191"/>
      <c r="M1" s="191"/>
      <c r="N1" s="192"/>
    </row>
    <row r="2" spans="1:14" x14ac:dyDescent="0.2">
      <c r="A2" s="193"/>
      <c r="B2" s="41"/>
      <c r="C2" s="41"/>
      <c r="D2" s="41"/>
      <c r="E2" s="41"/>
      <c r="F2" s="200"/>
      <c r="G2" s="41"/>
      <c r="H2" s="200"/>
      <c r="I2" s="200"/>
      <c r="J2" s="200"/>
      <c r="K2" s="41"/>
      <c r="L2" s="41"/>
      <c r="M2" s="41"/>
      <c r="N2" s="194"/>
    </row>
    <row r="3" spans="1:14" x14ac:dyDescent="0.2">
      <c r="A3" s="193"/>
      <c r="B3" s="41"/>
      <c r="C3" s="41"/>
      <c r="D3" s="41"/>
      <c r="E3" s="41"/>
      <c r="F3" s="200"/>
      <c r="G3" s="41"/>
      <c r="H3" s="200"/>
      <c r="I3" s="200"/>
      <c r="J3" s="200"/>
      <c r="K3" s="41"/>
      <c r="L3" s="41"/>
      <c r="M3" s="41"/>
      <c r="N3" s="194"/>
    </row>
    <row r="4" spans="1:14" ht="18" x14ac:dyDescent="0.25">
      <c r="A4" s="193"/>
      <c r="B4" s="41"/>
      <c r="C4" s="210"/>
      <c r="D4" s="41"/>
      <c r="E4" s="200"/>
      <c r="F4" s="200"/>
      <c r="G4" s="41"/>
      <c r="H4" s="200"/>
      <c r="I4" s="200"/>
      <c r="J4" s="200"/>
      <c r="K4" s="41"/>
      <c r="L4" s="41"/>
      <c r="M4" s="41"/>
      <c r="N4" s="194"/>
    </row>
    <row r="5" spans="1:14" x14ac:dyDescent="0.2">
      <c r="A5" s="193"/>
      <c r="B5" s="41"/>
      <c r="C5" s="41"/>
      <c r="D5" s="41"/>
      <c r="E5" s="41"/>
      <c r="F5" s="200"/>
      <c r="G5" s="41"/>
      <c r="H5" s="200"/>
      <c r="I5" s="200"/>
      <c r="J5" s="200"/>
      <c r="K5" s="41"/>
      <c r="L5" s="41"/>
      <c r="M5" s="41"/>
      <c r="N5" s="194"/>
    </row>
    <row r="6" spans="1:14" x14ac:dyDescent="0.2">
      <c r="A6" s="193"/>
      <c r="B6" s="41"/>
      <c r="C6" s="41"/>
      <c r="D6" s="41"/>
      <c r="E6" s="41"/>
      <c r="F6" s="200"/>
      <c r="G6" s="41"/>
      <c r="H6" s="200"/>
      <c r="I6" s="200"/>
      <c r="J6" s="200"/>
      <c r="K6" s="41"/>
      <c r="L6" s="41"/>
      <c r="M6" s="41"/>
      <c r="N6" s="194"/>
    </row>
    <row r="7" spans="1:14" ht="13.5" thickBot="1" x14ac:dyDescent="0.25">
      <c r="A7" s="193"/>
      <c r="B7" s="41"/>
      <c r="C7" s="41"/>
      <c r="D7" s="41"/>
      <c r="E7" s="41"/>
      <c r="F7" s="200"/>
      <c r="G7" s="41"/>
      <c r="H7" s="200"/>
      <c r="I7" s="200"/>
      <c r="J7" s="200"/>
      <c r="K7" s="41"/>
      <c r="L7" s="41"/>
      <c r="M7" s="41"/>
      <c r="N7" s="194"/>
    </row>
    <row r="8" spans="1:14" ht="18" x14ac:dyDescent="0.25">
      <c r="A8" s="193"/>
      <c r="B8" s="316" t="s">
        <v>35</v>
      </c>
      <c r="C8" s="317"/>
      <c r="D8" s="317"/>
      <c r="E8" s="317"/>
      <c r="F8" s="116">
        <f>SUM(I19:I48)</f>
        <v>3859510.4308448178</v>
      </c>
      <c r="G8" s="117">
        <v>1</v>
      </c>
      <c r="H8" s="200"/>
      <c r="I8" s="200"/>
      <c r="J8" s="200"/>
      <c r="K8" s="41"/>
      <c r="L8" s="41"/>
      <c r="M8" s="41"/>
      <c r="N8" s="194"/>
    </row>
    <row r="9" spans="1:14" ht="18" x14ac:dyDescent="0.25">
      <c r="A9" s="193"/>
      <c r="B9" s="314" t="s">
        <v>36</v>
      </c>
      <c r="C9" s="315"/>
      <c r="D9" s="315"/>
      <c r="E9" s="315"/>
      <c r="F9" s="118">
        <f>SUM(K19:K48)</f>
        <v>2057394.9053187694</v>
      </c>
      <c r="G9" s="119">
        <f>F9*G8/F8</f>
        <v>0.53307147167585733</v>
      </c>
      <c r="H9" s="200"/>
      <c r="I9" s="200"/>
      <c r="J9" s="200"/>
      <c r="K9" s="41"/>
      <c r="L9" s="41"/>
      <c r="M9" s="41"/>
      <c r="N9" s="194"/>
    </row>
    <row r="10" spans="1:14" ht="18" x14ac:dyDescent="0.25">
      <c r="A10" s="193"/>
      <c r="B10" s="314" t="s">
        <v>71</v>
      </c>
      <c r="C10" s="315"/>
      <c r="D10" s="315"/>
      <c r="E10" s="315"/>
      <c r="F10" s="118">
        <f>F8-F9</f>
        <v>1802115.5255260484</v>
      </c>
      <c r="G10" s="119">
        <f>F10*G8/F8</f>
        <v>0.46692852832414261</v>
      </c>
      <c r="H10" s="200"/>
      <c r="I10" s="200"/>
      <c r="J10" s="200"/>
      <c r="K10" s="41"/>
      <c r="L10" s="41"/>
      <c r="M10" s="41"/>
      <c r="N10" s="194"/>
    </row>
    <row r="11" spans="1:14" ht="18" x14ac:dyDescent="0.25">
      <c r="A11" s="193"/>
      <c r="B11" s="314" t="s">
        <v>79</v>
      </c>
      <c r="C11" s="315"/>
      <c r="D11" s="315"/>
      <c r="E11" s="315"/>
      <c r="F11" s="118">
        <f>F10/((INPUT!$H$3*1000)/3600)</f>
        <v>1297523.178378755</v>
      </c>
      <c r="G11" s="119"/>
      <c r="H11" s="200"/>
      <c r="I11" s="200"/>
      <c r="J11" s="200"/>
      <c r="K11" s="41"/>
      <c r="L11" s="41"/>
      <c r="M11" s="41"/>
      <c r="N11" s="194"/>
    </row>
    <row r="12" spans="1:14" ht="18.75" thickBot="1" x14ac:dyDescent="0.3">
      <c r="A12" s="193"/>
      <c r="B12" s="318" t="s">
        <v>80</v>
      </c>
      <c r="C12" s="319"/>
      <c r="D12" s="319"/>
      <c r="E12" s="319"/>
      <c r="F12" s="122">
        <f>F11/3600</f>
        <v>360.42310510520974</v>
      </c>
      <c r="G12" s="120"/>
      <c r="H12" s="200"/>
      <c r="I12" s="200"/>
      <c r="J12" s="200"/>
      <c r="K12" s="41"/>
      <c r="L12" s="41"/>
      <c r="M12" s="41"/>
      <c r="N12" s="194"/>
    </row>
    <row r="13" spans="1:14" x14ac:dyDescent="0.2">
      <c r="A13" s="193"/>
      <c r="B13" s="41"/>
      <c r="C13" s="41"/>
      <c r="D13" s="41"/>
      <c r="E13" s="41"/>
      <c r="F13" s="200"/>
      <c r="G13" s="41"/>
      <c r="H13" s="200"/>
      <c r="I13" s="200"/>
      <c r="J13" s="200"/>
      <c r="K13" s="41"/>
      <c r="L13" s="41"/>
      <c r="M13" s="41"/>
      <c r="N13" s="194"/>
    </row>
    <row r="14" spans="1:14" x14ac:dyDescent="0.2">
      <c r="A14" s="193"/>
      <c r="B14" s="41"/>
      <c r="C14" s="41">
        <f>INPUT!$H$11</f>
        <v>13</v>
      </c>
      <c r="D14" s="41" t="s">
        <v>37</v>
      </c>
      <c r="E14" s="41"/>
      <c r="F14" s="200"/>
      <c r="G14" s="41"/>
      <c r="H14" s="200"/>
      <c r="I14" s="200"/>
      <c r="J14" s="200"/>
      <c r="K14" s="41"/>
      <c r="L14" s="41"/>
      <c r="M14" s="41"/>
      <c r="N14" s="194"/>
    </row>
    <row r="15" spans="1:14" x14ac:dyDescent="0.2">
      <c r="A15" s="193"/>
      <c r="B15" s="41"/>
      <c r="C15" s="41">
        <f>INPUT!H12</f>
        <v>14865</v>
      </c>
      <c r="D15" s="41" t="s">
        <v>31</v>
      </c>
      <c r="E15" s="41"/>
      <c r="F15" s="200"/>
      <c r="G15" s="41"/>
      <c r="H15" s="211" t="s">
        <v>47</v>
      </c>
      <c r="I15" s="211" t="s">
        <v>48</v>
      </c>
      <c r="J15" s="200" t="s">
        <v>10</v>
      </c>
      <c r="K15" s="234" t="s">
        <v>48</v>
      </c>
      <c r="L15" s="41"/>
      <c r="M15" s="41"/>
      <c r="N15" s="194"/>
    </row>
    <row r="16" spans="1:14" x14ac:dyDescent="0.2">
      <c r="A16" s="193"/>
      <c r="B16" s="41"/>
      <c r="C16" s="41"/>
      <c r="D16" s="41"/>
      <c r="E16" s="41"/>
      <c r="F16" s="200"/>
      <c r="G16" s="41"/>
      <c r="H16" s="200"/>
      <c r="I16" s="200"/>
      <c r="J16" s="200"/>
      <c r="K16" s="200"/>
      <c r="L16" s="41"/>
      <c r="M16" s="41"/>
      <c r="N16" s="194"/>
    </row>
    <row r="17" spans="1:14" x14ac:dyDescent="0.2">
      <c r="A17" s="193"/>
      <c r="B17" s="41"/>
      <c r="C17" s="41"/>
      <c r="D17" s="41"/>
      <c r="E17" s="41"/>
      <c r="F17" s="200"/>
      <c r="G17" s="41"/>
      <c r="H17" s="200"/>
      <c r="I17" s="200"/>
      <c r="J17" s="200"/>
      <c r="K17" s="200"/>
      <c r="L17" s="41"/>
      <c r="M17" s="41"/>
      <c r="N17" s="194"/>
    </row>
    <row r="18" spans="1:14" ht="25.5" x14ac:dyDescent="0.2">
      <c r="A18" s="193"/>
      <c r="B18" s="41"/>
      <c r="C18" s="212" t="s">
        <v>33</v>
      </c>
      <c r="D18" s="213" t="s">
        <v>32</v>
      </c>
      <c r="E18" s="41"/>
      <c r="F18" s="214" t="s">
        <v>34</v>
      </c>
      <c r="G18" s="41"/>
      <c r="H18" s="200"/>
      <c r="I18" s="200"/>
      <c r="J18" s="200"/>
      <c r="K18" s="41"/>
      <c r="L18" s="41"/>
      <c r="M18" s="41"/>
      <c r="N18" s="194"/>
    </row>
    <row r="19" spans="1:14" x14ac:dyDescent="0.2">
      <c r="A19" s="193"/>
      <c r="B19" s="41"/>
      <c r="C19" s="41">
        <v>1</v>
      </c>
      <c r="D19" s="215">
        <f>POISSON(C19,$C$14,0)</f>
        <v>2.9384282290753709E-5</v>
      </c>
      <c r="E19" s="41"/>
      <c r="F19" s="202">
        <f>D19*$C$15</f>
        <v>0.4367973562520539</v>
      </c>
      <c r="G19" s="41"/>
      <c r="H19" s="114">
        <f>'meer artikelen zonder ABC'!G14</f>
        <v>126.6</v>
      </c>
      <c r="I19" s="115">
        <f>F19*H19</f>
        <v>55.298545301510025</v>
      </c>
      <c r="J19" s="114">
        <f>'1'!$K$16</f>
        <v>34.679599999999994</v>
      </c>
      <c r="K19" s="115">
        <f>J19*F19</f>
        <v>15.147957595878726</v>
      </c>
      <c r="L19" s="41"/>
      <c r="M19" s="216"/>
      <c r="N19" s="194"/>
    </row>
    <row r="20" spans="1:14" x14ac:dyDescent="0.2">
      <c r="A20" s="193"/>
      <c r="B20" s="41"/>
      <c r="C20" s="41">
        <v>2</v>
      </c>
      <c r="D20" s="215">
        <f t="shared" ref="D20:D48" si="0">POISSON(C20,$C$14,0)</f>
        <v>1.9099783488989915E-4</v>
      </c>
      <c r="E20" s="41"/>
      <c r="F20" s="202">
        <f t="shared" ref="F20:F48" si="1">D20*$C$15</f>
        <v>2.8391828156383507</v>
      </c>
      <c r="G20" s="41"/>
      <c r="H20" s="114">
        <f>'meer artikelen zonder ABC'!G15</f>
        <v>168.03333333333333</v>
      </c>
      <c r="I20" s="115">
        <f t="shared" ref="I20:I48" si="2">F20*H20</f>
        <v>477.07735245443087</v>
      </c>
      <c r="J20" s="114">
        <f>'2'!$K$16</f>
        <v>54.723491999999993</v>
      </c>
      <c r="K20" s="115">
        <f t="shared" ref="K20:K48" si="3">J20*F20</f>
        <v>155.36999809812275</v>
      </c>
      <c r="L20" s="41"/>
      <c r="M20" s="216"/>
      <c r="N20" s="194"/>
    </row>
    <row r="21" spans="1:14" x14ac:dyDescent="0.2">
      <c r="A21" s="193"/>
      <c r="B21" s="41"/>
      <c r="C21" s="41">
        <v>3</v>
      </c>
      <c r="D21" s="215">
        <f t="shared" si="0"/>
        <v>8.2765728452289546E-4</v>
      </c>
      <c r="E21" s="41"/>
      <c r="F21" s="202">
        <f t="shared" si="1"/>
        <v>12.303125534432841</v>
      </c>
      <c r="G21" s="41"/>
      <c r="H21" s="114">
        <f>'meer artikelen zonder ABC'!G16</f>
        <v>193.8</v>
      </c>
      <c r="I21" s="115">
        <f t="shared" si="2"/>
        <v>2384.3457285730847</v>
      </c>
      <c r="J21" s="114">
        <f>'3'!$K$16</f>
        <v>69.636088140000027</v>
      </c>
      <c r="K21" s="115">
        <f t="shared" si="3"/>
        <v>856.74153411325028</v>
      </c>
      <c r="L21" s="41"/>
      <c r="M21" s="216"/>
      <c r="N21" s="194"/>
    </row>
    <row r="22" spans="1:14" x14ac:dyDescent="0.2">
      <c r="A22" s="193"/>
      <c r="B22" s="41"/>
      <c r="C22" s="41">
        <v>4</v>
      </c>
      <c r="D22" s="215">
        <f t="shared" si="0"/>
        <v>2.6898861746994123E-3</v>
      </c>
      <c r="E22" s="41"/>
      <c r="F22" s="202">
        <f t="shared" si="1"/>
        <v>39.985157986906763</v>
      </c>
      <c r="G22" s="41"/>
      <c r="H22" s="114">
        <f>'meer artikelen zonder ABC'!G17</f>
        <v>205.8</v>
      </c>
      <c r="I22" s="115">
        <f t="shared" si="2"/>
        <v>8228.9455137054119</v>
      </c>
      <c r="J22" s="114">
        <f>'4'!$K$16</f>
        <v>81.653867329640008</v>
      </c>
      <c r="K22" s="115">
        <f t="shared" si="3"/>
        <v>3264.9427854175806</v>
      </c>
      <c r="L22" s="41"/>
      <c r="M22" s="216"/>
      <c r="N22" s="194"/>
    </row>
    <row r="23" spans="1:14" x14ac:dyDescent="0.2">
      <c r="A23" s="193"/>
      <c r="B23" s="41"/>
      <c r="C23" s="41">
        <v>5</v>
      </c>
      <c r="D23" s="215">
        <f t="shared" si="0"/>
        <v>6.993704054218469E-3</v>
      </c>
      <c r="E23" s="41"/>
      <c r="F23" s="202">
        <f t="shared" si="1"/>
        <v>103.96141076595754</v>
      </c>
      <c r="G23" s="41"/>
      <c r="H23" s="114">
        <f>'meer artikelen zonder ABC'!G18</f>
        <v>214.66666666666669</v>
      </c>
      <c r="I23" s="115">
        <f t="shared" si="2"/>
        <v>22317.04951109222</v>
      </c>
      <c r="J23" s="114">
        <f>'5'!$K$16</f>
        <v>94.02990899561</v>
      </c>
      <c r="K23" s="115">
        <f t="shared" si="3"/>
        <v>9775.4819933782164</v>
      </c>
      <c r="L23" s="41"/>
      <c r="M23" s="216"/>
      <c r="N23" s="194"/>
    </row>
    <row r="24" spans="1:14" x14ac:dyDescent="0.2">
      <c r="A24" s="193"/>
      <c r="B24" s="41"/>
      <c r="C24" s="41">
        <v>6</v>
      </c>
      <c r="D24" s="215">
        <f t="shared" si="0"/>
        <v>1.5153025450806682E-2</v>
      </c>
      <c r="E24" s="41"/>
      <c r="F24" s="202">
        <f t="shared" si="1"/>
        <v>225.24972332624134</v>
      </c>
      <c r="G24" s="41"/>
      <c r="H24" s="114">
        <f>'meer artikelen zonder ABC'!G19</f>
        <v>221.74285714285713</v>
      </c>
      <c r="I24" s="115">
        <f t="shared" si="2"/>
        <v>49947.51722099883</v>
      </c>
      <c r="J24" s="114">
        <f>'6'!$K$16</f>
        <v>102.19008963574892</v>
      </c>
      <c r="K24" s="115">
        <f t="shared" si="3"/>
        <v>23018.289417136246</v>
      </c>
      <c r="L24" s="41"/>
      <c r="M24" s="216"/>
      <c r="N24" s="194"/>
    </row>
    <row r="25" spans="1:14" x14ac:dyDescent="0.2">
      <c r="A25" s="193"/>
      <c r="B25" s="41"/>
      <c r="C25" s="41">
        <v>7</v>
      </c>
      <c r="D25" s="215">
        <f t="shared" si="0"/>
        <v>2.8141332980069572E-2</v>
      </c>
      <c r="E25" s="41"/>
      <c r="F25" s="202">
        <f t="shared" si="1"/>
        <v>418.3209147487342</v>
      </c>
      <c r="G25" s="41"/>
      <c r="H25" s="114">
        <f>'meer artikelen zonder ABC'!G20</f>
        <v>235.2</v>
      </c>
      <c r="I25" s="115">
        <f t="shared" si="2"/>
        <v>98389.079148902281</v>
      </c>
      <c r="J25" s="114">
        <f>'7'!$K$16</f>
        <v>109.3656494627331</v>
      </c>
      <c r="K25" s="115">
        <f t="shared" si="3"/>
        <v>45749.938525339923</v>
      </c>
      <c r="L25" s="41"/>
      <c r="M25" s="216"/>
      <c r="N25" s="194"/>
    </row>
    <row r="26" spans="1:14" x14ac:dyDescent="0.2">
      <c r="A26" s="193"/>
      <c r="B26" s="41"/>
      <c r="C26" s="41">
        <v>8</v>
      </c>
      <c r="D26" s="215">
        <f t="shared" si="0"/>
        <v>4.5729666092613031E-2</v>
      </c>
      <c r="E26" s="41"/>
      <c r="F26" s="202">
        <f t="shared" si="1"/>
        <v>679.77148646669275</v>
      </c>
      <c r="G26" s="41"/>
      <c r="H26" s="114">
        <f>'meer artikelen zonder ABC'!G21</f>
        <v>240.41111111111113</v>
      </c>
      <c r="I26" s="115">
        <f t="shared" si="2"/>
        <v>163424.61836310924</v>
      </c>
      <c r="J26" s="114">
        <f>'8'!$K$16</f>
        <v>115.76800064298217</v>
      </c>
      <c r="K26" s="115">
        <f t="shared" si="3"/>
        <v>78695.785882357028</v>
      </c>
      <c r="L26" s="41"/>
      <c r="M26" s="216"/>
      <c r="N26" s="194"/>
    </row>
    <row r="27" spans="1:14" x14ac:dyDescent="0.2">
      <c r="A27" s="193"/>
      <c r="B27" s="41"/>
      <c r="C27" s="41">
        <v>9</v>
      </c>
      <c r="D27" s="215">
        <f t="shared" si="0"/>
        <v>6.605396213377436E-2</v>
      </c>
      <c r="E27" s="41"/>
      <c r="F27" s="202">
        <f t="shared" si="1"/>
        <v>981.89214711855584</v>
      </c>
      <c r="G27" s="41"/>
      <c r="H27" s="114">
        <f>'meer artikelen zonder ABC'!G22</f>
        <v>245.10000000000002</v>
      </c>
      <c r="I27" s="115">
        <f t="shared" si="2"/>
        <v>240661.76525875807</v>
      </c>
      <c r="J27" s="114">
        <f>'9'!$K$16</f>
        <v>121.54810461926647</v>
      </c>
      <c r="K27" s="115">
        <f t="shared" si="3"/>
        <v>119347.12942280241</v>
      </c>
      <c r="L27" s="41"/>
      <c r="M27" s="216"/>
      <c r="N27" s="194"/>
    </row>
    <row r="28" spans="1:14" x14ac:dyDescent="0.2">
      <c r="A28" s="193"/>
      <c r="B28" s="41"/>
      <c r="C28" s="41">
        <v>10</v>
      </c>
      <c r="D28" s="215">
        <f t="shared" si="0"/>
        <v>8.5870150773906709E-2</v>
      </c>
      <c r="E28" s="41"/>
      <c r="F28" s="202">
        <f t="shared" si="1"/>
        <v>1276.4597912541233</v>
      </c>
      <c r="G28" s="41"/>
      <c r="H28" s="114">
        <f>'meer artikelen zonder ABC'!G23</f>
        <v>249.40909090909091</v>
      </c>
      <c r="I28" s="115">
        <f t="shared" si="2"/>
        <v>318360.67611869884</v>
      </c>
      <c r="J28" s="114">
        <f>'10'!$K$16</f>
        <v>126.81697373955588</v>
      </c>
      <c r="K28" s="115">
        <f t="shared" si="3"/>
        <v>161876.76782707314</v>
      </c>
      <c r="L28" s="41"/>
      <c r="M28" s="216"/>
      <c r="N28" s="194"/>
    </row>
    <row r="29" spans="1:14" x14ac:dyDescent="0.2">
      <c r="A29" s="193"/>
      <c r="B29" s="41"/>
      <c r="C29" s="41">
        <v>11</v>
      </c>
      <c r="D29" s="215">
        <f t="shared" si="0"/>
        <v>0.10148290546007158</v>
      </c>
      <c r="E29" s="41"/>
      <c r="F29" s="202">
        <f t="shared" si="1"/>
        <v>1508.543389663964</v>
      </c>
      <c r="G29" s="41"/>
      <c r="H29" s="114">
        <f>'meer artikelen zonder ABC'!G24</f>
        <v>253.43333333333331</v>
      </c>
      <c r="I29" s="115">
        <f t="shared" si="2"/>
        <v>382315.17972050392</v>
      </c>
      <c r="J29" s="114">
        <f>'11'!$K$16</f>
        <v>131.65800169104563</v>
      </c>
      <c r="K29" s="115">
        <f t="shared" si="3"/>
        <v>198611.80814739387</v>
      </c>
      <c r="L29" s="41"/>
      <c r="M29" s="216"/>
      <c r="N29" s="194"/>
    </row>
    <row r="30" spans="1:14" x14ac:dyDescent="0.2">
      <c r="A30" s="193"/>
      <c r="B30" s="41"/>
      <c r="C30" s="41">
        <v>12</v>
      </c>
      <c r="D30" s="215">
        <f t="shared" si="0"/>
        <v>0.10993981424841087</v>
      </c>
      <c r="E30" s="41"/>
      <c r="F30" s="202">
        <f t="shared" si="1"/>
        <v>1634.2553388026276</v>
      </c>
      <c r="G30" s="41"/>
      <c r="H30" s="114">
        <f>'meer artikelen zonder ABC'!G25</f>
        <v>257.23846153846154</v>
      </c>
      <c r="I30" s="115">
        <f t="shared" si="2"/>
        <v>420393.32911460515</v>
      </c>
      <c r="J30" s="114">
        <f>'12'!$K$16</f>
        <v>136.13495081570818</v>
      </c>
      <c r="K30" s="115">
        <f t="shared" si="3"/>
        <v>222479.27016820421</v>
      </c>
      <c r="L30" s="41"/>
      <c r="M30" s="216"/>
      <c r="N30" s="194"/>
    </row>
    <row r="31" spans="1:14" x14ac:dyDescent="0.2">
      <c r="A31" s="193"/>
      <c r="B31" s="41"/>
      <c r="C31" s="41">
        <v>13</v>
      </c>
      <c r="D31" s="215">
        <f t="shared" si="0"/>
        <v>0.10993981424841087</v>
      </c>
      <c r="E31" s="41"/>
      <c r="F31" s="202">
        <f t="shared" si="1"/>
        <v>1634.2553388026276</v>
      </c>
      <c r="G31" s="41"/>
      <c r="H31" s="114">
        <f>'meer artikelen zonder ABC'!G26</f>
        <v>260.87142857142862</v>
      </c>
      <c r="I31" s="115">
        <f t="shared" si="2"/>
        <v>426330.52488392557</v>
      </c>
      <c r="J31" s="114">
        <f>'13'!$K$16</f>
        <v>140.29737790621471</v>
      </c>
      <c r="K31" s="115">
        <f t="shared" si="3"/>
        <v>229281.73886324119</v>
      </c>
      <c r="L31" s="41"/>
      <c r="M31" s="216"/>
      <c r="N31" s="194"/>
    </row>
    <row r="32" spans="1:14" x14ac:dyDescent="0.2">
      <c r="A32" s="193"/>
      <c r="B32" s="41"/>
      <c r="C32" s="41">
        <v>14</v>
      </c>
      <c r="D32" s="215">
        <f t="shared" si="0"/>
        <v>0.10208697037352438</v>
      </c>
      <c r="E32" s="41"/>
      <c r="F32" s="202">
        <f t="shared" si="1"/>
        <v>1517.5228146024399</v>
      </c>
      <c r="G32" s="41"/>
      <c r="H32" s="114">
        <f>'meer artikelen zonder ABC'!G27</f>
        <v>264.36666666666667</v>
      </c>
      <c r="I32" s="115">
        <f t="shared" si="2"/>
        <v>401182.44808706501</v>
      </c>
      <c r="J32" s="114">
        <f>'14'!$K$16</f>
        <v>144.18443101919974</v>
      </c>
      <c r="K32" s="115">
        <f t="shared" si="3"/>
        <v>218803.16358210731</v>
      </c>
      <c r="L32" s="41"/>
      <c r="M32" s="216"/>
      <c r="N32" s="194"/>
    </row>
    <row r="33" spans="1:14" x14ac:dyDescent="0.2">
      <c r="A33" s="193"/>
      <c r="B33" s="41"/>
      <c r="C33" s="41">
        <v>15</v>
      </c>
      <c r="D33" s="215">
        <f t="shared" si="0"/>
        <v>8.8475374323721143E-2</v>
      </c>
      <c r="E33" s="41"/>
      <c r="F33" s="202">
        <f t="shared" si="1"/>
        <v>1315.1864393221149</v>
      </c>
      <c r="G33" s="41"/>
      <c r="H33" s="114">
        <f>'meer artikelen zonder ABC'!G28</f>
        <v>267.75</v>
      </c>
      <c r="I33" s="115">
        <f t="shared" si="2"/>
        <v>352141.16912849626</v>
      </c>
      <c r="J33" s="114">
        <f>'15'!$K$16</f>
        <v>147.82755521272682</v>
      </c>
      <c r="K33" s="115">
        <f t="shared" si="3"/>
        <v>194420.79597391954</v>
      </c>
      <c r="L33" s="41"/>
      <c r="M33" s="216"/>
      <c r="N33" s="194"/>
    </row>
    <row r="34" spans="1:14" x14ac:dyDescent="0.2">
      <c r="A34" s="193"/>
      <c r="B34" s="41"/>
      <c r="C34" s="41">
        <v>16</v>
      </c>
      <c r="D34" s="215">
        <f t="shared" si="0"/>
        <v>7.1886241638023429E-2</v>
      </c>
      <c r="E34" s="41"/>
      <c r="F34" s="202">
        <f t="shared" si="1"/>
        <v>1068.5889819492184</v>
      </c>
      <c r="G34" s="41"/>
      <c r="H34" s="114">
        <f>'meer artikelen zonder ABC'!G29</f>
        <v>271.0411764705882</v>
      </c>
      <c r="I34" s="115">
        <f t="shared" si="2"/>
        <v>289631.61483102426</v>
      </c>
      <c r="J34" s="114">
        <f>'16'!$K$16</f>
        <v>151.25244210584626</v>
      </c>
      <c r="K34" s="115">
        <f t="shared" si="3"/>
        <v>161626.69312721933</v>
      </c>
      <c r="L34" s="41"/>
      <c r="M34" s="216"/>
      <c r="N34" s="194"/>
    </row>
    <row r="35" spans="1:14" x14ac:dyDescent="0.2">
      <c r="A35" s="193"/>
      <c r="B35" s="41"/>
      <c r="C35" s="41">
        <v>17</v>
      </c>
      <c r="D35" s="215">
        <f t="shared" si="0"/>
        <v>5.4971831840841479E-2</v>
      </c>
      <c r="E35" s="41"/>
      <c r="F35" s="202">
        <f t="shared" si="1"/>
        <v>817.15628031410859</v>
      </c>
      <c r="G35" s="41"/>
      <c r="H35" s="114">
        <f>'meer artikelen zonder ABC'!G30</f>
        <v>274.25555555555553</v>
      </c>
      <c r="I35" s="115">
        <f t="shared" si="2"/>
        <v>224109.64963325713</v>
      </c>
      <c r="J35" s="114">
        <f>'17'!$K$16</f>
        <v>154.48044393035062</v>
      </c>
      <c r="K35" s="115">
        <f t="shared" si="3"/>
        <v>126234.66494339753</v>
      </c>
      <c r="L35" s="41"/>
      <c r="M35" s="216"/>
      <c r="N35" s="194"/>
    </row>
    <row r="36" spans="1:14" x14ac:dyDescent="0.2">
      <c r="A36" s="193"/>
      <c r="B36" s="41"/>
      <c r="C36" s="41">
        <v>18</v>
      </c>
      <c r="D36" s="215">
        <f t="shared" si="0"/>
        <v>3.970187855171884E-2</v>
      </c>
      <c r="E36" s="41"/>
      <c r="F36" s="202">
        <f t="shared" si="1"/>
        <v>590.16842467130061</v>
      </c>
      <c r="G36" s="41"/>
      <c r="H36" s="114">
        <f>'meer artikelen zonder ABC'!G31</f>
        <v>277.40526315789475</v>
      </c>
      <c r="I36" s="115">
        <f t="shared" si="2"/>
        <v>163715.82715342235</v>
      </c>
      <c r="J36" s="114">
        <f>'18'!$K$16</f>
        <v>157.52960339842892</v>
      </c>
      <c r="K36" s="115">
        <f t="shared" si="3"/>
        <v>92968.997876745561</v>
      </c>
      <c r="L36" s="41"/>
      <c r="M36" s="216"/>
      <c r="N36" s="194"/>
    </row>
    <row r="37" spans="1:14" x14ac:dyDescent="0.2">
      <c r="A37" s="193"/>
      <c r="B37" s="41"/>
      <c r="C37" s="41">
        <v>19</v>
      </c>
      <c r="D37" s="215">
        <f t="shared" si="0"/>
        <v>2.7164443219597077E-2</v>
      </c>
      <c r="E37" s="41"/>
      <c r="F37" s="202">
        <f t="shared" si="1"/>
        <v>403.79944845931055</v>
      </c>
      <c r="G37" s="41"/>
      <c r="H37" s="114">
        <f>'meer artikelen zonder ABC'!G32</f>
        <v>280.5</v>
      </c>
      <c r="I37" s="115">
        <f t="shared" si="2"/>
        <v>113265.74529283661</v>
      </c>
      <c r="J37" s="114">
        <f>'19'!$K$16</f>
        <v>160.41540596823202</v>
      </c>
      <c r="K37" s="115">
        <f t="shared" si="3"/>
        <v>64775.652454348485</v>
      </c>
      <c r="L37" s="41"/>
      <c r="M37" s="216"/>
      <c r="N37" s="194"/>
    </row>
    <row r="38" spans="1:14" x14ac:dyDescent="0.2">
      <c r="A38" s="193"/>
      <c r="B38" s="41"/>
      <c r="C38" s="41">
        <v>20</v>
      </c>
      <c r="D38" s="215">
        <f t="shared" si="0"/>
        <v>1.7656888092738087E-2</v>
      </c>
      <c r="E38" s="41"/>
      <c r="F38" s="202">
        <f t="shared" si="1"/>
        <v>262.46964149855165</v>
      </c>
      <c r="G38" s="41"/>
      <c r="H38" s="114">
        <f>'meer artikelen zonder ABC'!G33</f>
        <v>283.54761904761904</v>
      </c>
      <c r="I38" s="115">
        <f t="shared" si="2"/>
        <v>74422.641919196467</v>
      </c>
      <c r="J38" s="114">
        <f>'20'!$K$16</f>
        <v>163.15133086341626</v>
      </c>
      <c r="K38" s="115">
        <f t="shared" si="3"/>
        <v>42822.271321732449</v>
      </c>
      <c r="L38" s="41"/>
      <c r="M38" s="216"/>
      <c r="N38" s="194"/>
    </row>
    <row r="39" spans="1:14" x14ac:dyDescent="0.2">
      <c r="A39" s="193"/>
      <c r="B39" s="41"/>
      <c r="C39" s="41">
        <v>21</v>
      </c>
      <c r="D39" s="215">
        <f t="shared" si="0"/>
        <v>1.0930454533599776E-2</v>
      </c>
      <c r="E39" s="41"/>
      <c r="F39" s="202">
        <f t="shared" si="1"/>
        <v>162.48120664196068</v>
      </c>
      <c r="G39" s="41"/>
      <c r="H39" s="114">
        <f>'meer artikelen zonder ABC'!G34</f>
        <v>286.55454545454546</v>
      </c>
      <c r="I39" s="115">
        <f t="shared" si="2"/>
        <v>46559.728314193118</v>
      </c>
      <c r="J39" s="114">
        <f>'21'!$K$16</f>
        <v>165.74925609974807</v>
      </c>
      <c r="K39" s="115">
        <f t="shared" si="3"/>
        <v>26931.139131094427</v>
      </c>
      <c r="L39" s="41"/>
      <c r="M39" s="216"/>
      <c r="N39" s="194"/>
    </row>
    <row r="40" spans="1:14" x14ac:dyDescent="0.2">
      <c r="A40" s="193"/>
      <c r="B40" s="41"/>
      <c r="C40" s="41">
        <v>22</v>
      </c>
      <c r="D40" s="215">
        <f t="shared" si="0"/>
        <v>6.4589049516725955E-3</v>
      </c>
      <c r="E40" s="41"/>
      <c r="F40" s="202">
        <f t="shared" si="1"/>
        <v>96.011622106613132</v>
      </c>
      <c r="G40" s="41"/>
      <c r="H40" s="114">
        <f>'meer artikelen zonder ABC'!G35</f>
        <v>289.52608695652174</v>
      </c>
      <c r="I40" s="115">
        <f t="shared" si="2"/>
        <v>27797.869250875978</v>
      </c>
      <c r="J40" s="114">
        <f>'22'!$K$16</f>
        <v>168.21975770527328</v>
      </c>
      <c r="K40" s="115">
        <f t="shared" si="3"/>
        <v>16151.05180766472</v>
      </c>
      <c r="L40" s="41"/>
      <c r="M40" s="216"/>
      <c r="N40" s="194"/>
    </row>
    <row r="41" spans="1:14" x14ac:dyDescent="0.2">
      <c r="A41" s="193"/>
      <c r="B41" s="41"/>
      <c r="C41" s="41">
        <v>23</v>
      </c>
      <c r="D41" s="215">
        <f t="shared" si="0"/>
        <v>3.6506854074671237E-3</v>
      </c>
      <c r="E41" s="41"/>
      <c r="F41" s="202">
        <f t="shared" si="1"/>
        <v>54.267438581998796</v>
      </c>
      <c r="G41" s="41"/>
      <c r="H41" s="114">
        <f>'meer artikelen zonder ABC'!G36</f>
        <v>292.4666666666667</v>
      </c>
      <c r="I41" s="115">
        <f t="shared" si="2"/>
        <v>15871.41687061525</v>
      </c>
      <c r="J41" s="114">
        <f>'23'!$K$16</f>
        <v>170.57233240876056</v>
      </c>
      <c r="K41" s="115">
        <f t="shared" si="3"/>
        <v>9256.5235727806958</v>
      </c>
      <c r="L41" s="41"/>
      <c r="M41" s="216"/>
      <c r="N41" s="194"/>
    </row>
    <row r="42" spans="1:14" x14ac:dyDescent="0.2">
      <c r="A42" s="193"/>
      <c r="B42" s="41"/>
      <c r="C42" s="41">
        <v>24</v>
      </c>
      <c r="D42" s="215">
        <f t="shared" si="0"/>
        <v>1.977454595711357E-3</v>
      </c>
      <c r="E42" s="41"/>
      <c r="F42" s="202">
        <f t="shared" si="1"/>
        <v>29.394862565249323</v>
      </c>
      <c r="G42" s="41"/>
      <c r="H42" s="114">
        <f>'meer artikelen zonder ABC'!G37</f>
        <v>295.38</v>
      </c>
      <c r="I42" s="115">
        <f t="shared" si="2"/>
        <v>8682.6545045233452</v>
      </c>
      <c r="J42" s="114">
        <f>'24'!$K$16</f>
        <v>172.81556510207503</v>
      </c>
      <c r="K42" s="115">
        <f t="shared" si="3"/>
        <v>5079.8897853113922</v>
      </c>
      <c r="L42" s="41"/>
      <c r="M42" s="216"/>
      <c r="N42" s="194"/>
    </row>
    <row r="43" spans="1:14" x14ac:dyDescent="0.2">
      <c r="A43" s="193"/>
      <c r="B43" s="41"/>
      <c r="C43" s="41">
        <v>25</v>
      </c>
      <c r="D43" s="215">
        <f t="shared" si="0"/>
        <v>1.0282763897699039E-3</v>
      </c>
      <c r="E43" s="41"/>
      <c r="F43" s="202">
        <f t="shared" si="1"/>
        <v>15.285328533929622</v>
      </c>
      <c r="G43" s="41"/>
      <c r="H43" s="114">
        <f>'meer artikelen zonder ABC'!G38</f>
        <v>298.26923076923077</v>
      </c>
      <c r="I43" s="115">
        <f t="shared" si="2"/>
        <v>4559.1431838701619</v>
      </c>
      <c r="J43" s="114">
        <f>'25'!$K$16</f>
        <v>174.9572565387198</v>
      </c>
      <c r="K43" s="115">
        <f t="shared" si="3"/>
        <v>2674.2791455893389</v>
      </c>
      <c r="L43" s="41"/>
      <c r="M43" s="216"/>
      <c r="N43" s="194"/>
    </row>
    <row r="44" spans="1:14" x14ac:dyDescent="0.2">
      <c r="A44" s="193"/>
      <c r="B44" s="41"/>
      <c r="C44" s="41">
        <v>26</v>
      </c>
      <c r="D44" s="215">
        <f t="shared" si="0"/>
        <v>5.1413819488495315E-4</v>
      </c>
      <c r="E44" s="41"/>
      <c r="F44" s="202">
        <f t="shared" si="1"/>
        <v>7.6426642669648288</v>
      </c>
      <c r="G44" s="41"/>
      <c r="H44" s="114">
        <f>'meer artikelen zonder ABC'!G39</f>
        <v>301.13703703703703</v>
      </c>
      <c r="I44" s="115">
        <f t="shared" si="2"/>
        <v>2301.489272422627</v>
      </c>
      <c r="J44" s="114">
        <f>'26'!$K$16</f>
        <v>177.00452244238241</v>
      </c>
      <c r="K44" s="115">
        <f t="shared" si="3"/>
        <v>1352.7861387615701</v>
      </c>
      <c r="L44" s="41"/>
      <c r="M44" s="216"/>
      <c r="N44" s="194"/>
    </row>
    <row r="45" spans="1:14" x14ac:dyDescent="0.2">
      <c r="A45" s="193"/>
      <c r="B45" s="41"/>
      <c r="C45" s="41">
        <v>27</v>
      </c>
      <c r="D45" s="215">
        <f t="shared" si="0"/>
        <v>2.4754801975942098E-4</v>
      </c>
      <c r="E45" s="41"/>
      <c r="F45" s="202">
        <f t="shared" si="1"/>
        <v>3.679801313723793</v>
      </c>
      <c r="G45" s="41"/>
      <c r="H45" s="114">
        <f>'meer artikelen zonder ABC'!G40</f>
        <v>303.98571428571427</v>
      </c>
      <c r="I45" s="115">
        <f t="shared" si="2"/>
        <v>1118.607030781837</v>
      </c>
      <c r="J45" s="114">
        <f>'27'!$K$16</f>
        <v>178.96387205698181</v>
      </c>
      <c r="K45" s="115">
        <f t="shared" si="3"/>
        <v>658.55149150437853</v>
      </c>
      <c r="L45" s="41"/>
      <c r="M45" s="216"/>
      <c r="N45" s="194"/>
    </row>
    <row r="46" spans="1:14" x14ac:dyDescent="0.2">
      <c r="A46" s="193"/>
      <c r="B46" s="41"/>
      <c r="C46" s="41">
        <v>28</v>
      </c>
      <c r="D46" s="215">
        <f t="shared" si="0"/>
        <v>1.1493300917401721E-4</v>
      </c>
      <c r="E46" s="41"/>
      <c r="F46" s="202">
        <f t="shared" si="1"/>
        <v>1.7084791813717659</v>
      </c>
      <c r="G46" s="41"/>
      <c r="H46" s="114">
        <f>'meer artikelen zonder ABC'!G41</f>
        <v>306.81724137931036</v>
      </c>
      <c r="I46" s="115">
        <f t="shared" si="2"/>
        <v>524.19086938246767</v>
      </c>
      <c r="J46" s="114">
        <f>'28'!$K$16</f>
        <v>180.84127187500371</v>
      </c>
      <c r="K46" s="115">
        <f t="shared" si="3"/>
        <v>308.96354813123531</v>
      </c>
      <c r="L46" s="41"/>
      <c r="M46" s="216"/>
      <c r="N46" s="194"/>
    </row>
    <row r="47" spans="1:14" x14ac:dyDescent="0.2">
      <c r="A47" s="193"/>
      <c r="B47" s="41"/>
      <c r="C47" s="41">
        <v>29</v>
      </c>
      <c r="D47" s="215">
        <f t="shared" si="0"/>
        <v>5.1521693767662835E-5</v>
      </c>
      <c r="E47" s="41"/>
      <c r="F47" s="202">
        <f t="shared" si="1"/>
        <v>0.76586997785630806</v>
      </c>
      <c r="G47" s="41"/>
      <c r="H47" s="114">
        <f>'meer artikelen zonder ABC'!G42</f>
        <v>309.63333333333333</v>
      </c>
      <c r="I47" s="115">
        <f t="shared" si="2"/>
        <v>237.13887414357484</v>
      </c>
      <c r="J47" s="114">
        <f>'29'!$K$16</f>
        <v>182.64219861348812</v>
      </c>
      <c r="K47" s="115">
        <f t="shared" si="3"/>
        <v>139.88017660773957</v>
      </c>
      <c r="L47" s="41"/>
      <c r="M47" s="216"/>
      <c r="N47" s="194"/>
    </row>
    <row r="48" spans="1:14" x14ac:dyDescent="0.2">
      <c r="A48" s="193"/>
      <c r="B48" s="41"/>
      <c r="C48" s="41">
        <v>30</v>
      </c>
      <c r="D48" s="217">
        <f t="shared" si="0"/>
        <v>2.2326067299320643E-5</v>
      </c>
      <c r="E48" s="41"/>
      <c r="F48" s="202">
        <f t="shared" si="1"/>
        <v>0.33187699040440138</v>
      </c>
      <c r="G48" s="41"/>
      <c r="H48" s="114">
        <f>'meer artikelen zonder ABC'!G43</f>
        <v>312.43548387096774</v>
      </c>
      <c r="I48" s="115">
        <f t="shared" si="2"/>
        <v>103.69014808263967</v>
      </c>
      <c r="J48" s="114">
        <f>'30'!$K$16</f>
        <v>184.3716843030989</v>
      </c>
      <c r="K48" s="115">
        <f t="shared" si="3"/>
        <v>61.188719702302876</v>
      </c>
      <c r="L48" s="41"/>
      <c r="M48" s="216"/>
      <c r="N48" s="194"/>
    </row>
    <row r="49" spans="1:14" x14ac:dyDescent="0.2">
      <c r="A49" s="193"/>
      <c r="B49" s="41"/>
      <c r="C49" s="41"/>
      <c r="D49" s="217"/>
      <c r="E49" s="41"/>
      <c r="F49" s="202"/>
      <c r="G49" s="41"/>
      <c r="H49" s="114"/>
      <c r="I49" s="115"/>
      <c r="J49" s="114"/>
      <c r="K49" s="115"/>
      <c r="L49" s="41"/>
      <c r="M49" s="216"/>
      <c r="N49" s="194"/>
    </row>
    <row r="50" spans="1:14" ht="13.5" hidden="1" thickBot="1" x14ac:dyDescent="0.25">
      <c r="A50" s="195"/>
      <c r="B50" s="196"/>
      <c r="C50" s="196"/>
      <c r="D50" s="218"/>
      <c r="E50" s="196"/>
      <c r="F50" s="219"/>
      <c r="G50" s="196"/>
      <c r="H50" s="220"/>
      <c r="I50" s="203"/>
      <c r="J50" s="203"/>
      <c r="K50" s="196"/>
      <c r="L50" s="196"/>
      <c r="M50" s="196"/>
      <c r="N50" s="197"/>
    </row>
    <row r="51" spans="1:14" s="186" customFormat="1" hidden="1" x14ac:dyDescent="0.2">
      <c r="D51" s="205"/>
      <c r="F51" s="206"/>
      <c r="H51" s="207"/>
      <c r="I51" s="198"/>
      <c r="J51" s="198"/>
      <c r="M51" s="208"/>
    </row>
    <row r="52" spans="1:14" s="186" customFormat="1" hidden="1" x14ac:dyDescent="0.2">
      <c r="D52" s="205"/>
      <c r="F52" s="206"/>
      <c r="H52" s="207"/>
      <c r="I52" s="198"/>
      <c r="J52" s="207"/>
    </row>
    <row r="53" spans="1:14" s="186" customFormat="1" hidden="1" x14ac:dyDescent="0.2">
      <c r="D53" s="205"/>
      <c r="F53" s="206"/>
      <c r="H53" s="207"/>
      <c r="I53" s="198"/>
      <c r="J53" s="198"/>
    </row>
    <row r="54" spans="1:14" s="186" customFormat="1" hidden="1" x14ac:dyDescent="0.2">
      <c r="D54" s="205"/>
      <c r="F54" s="206"/>
      <c r="H54" s="207"/>
      <c r="I54" s="198"/>
      <c r="J54" s="198"/>
    </row>
    <row r="55" spans="1:14" s="186" customFormat="1" hidden="1" x14ac:dyDescent="0.2">
      <c r="D55" s="205"/>
      <c r="F55" s="206"/>
      <c r="H55" s="207"/>
      <c r="I55" s="198"/>
      <c r="J55" s="198"/>
    </row>
    <row r="56" spans="1:14" s="186" customFormat="1" hidden="1" x14ac:dyDescent="0.2">
      <c r="D56" s="205"/>
      <c r="F56" s="206"/>
      <c r="H56" s="207"/>
      <c r="I56" s="198"/>
      <c r="J56" s="198"/>
    </row>
    <row r="57" spans="1:14" s="186" customFormat="1" hidden="1" x14ac:dyDescent="0.2">
      <c r="D57" s="205"/>
      <c r="F57" s="206"/>
      <c r="H57" s="207"/>
      <c r="I57" s="198"/>
      <c r="J57" s="198"/>
    </row>
    <row r="58" spans="1:14" s="186" customFormat="1" hidden="1" x14ac:dyDescent="0.2">
      <c r="D58" s="205"/>
      <c r="F58" s="206"/>
      <c r="H58" s="207"/>
      <c r="I58" s="198"/>
      <c r="J58" s="198"/>
    </row>
    <row r="59" spans="1:14" s="186" customFormat="1" hidden="1" x14ac:dyDescent="0.2">
      <c r="D59" s="205"/>
      <c r="F59" s="206"/>
      <c r="H59" s="207"/>
      <c r="I59" s="198"/>
      <c r="J59" s="198"/>
    </row>
    <row r="60" spans="1:14" s="186" customFormat="1" hidden="1" x14ac:dyDescent="0.2">
      <c r="F60" s="198"/>
      <c r="H60" s="207"/>
      <c r="I60" s="198"/>
      <c r="J60" s="198"/>
    </row>
    <row r="61" spans="1:14" s="186" customFormat="1" hidden="1" x14ac:dyDescent="0.2">
      <c r="F61" s="198"/>
      <c r="H61" s="207"/>
      <c r="I61" s="198"/>
      <c r="J61" s="198"/>
    </row>
    <row r="62" spans="1:14" s="186" customFormat="1" hidden="1" x14ac:dyDescent="0.2">
      <c r="F62" s="198"/>
      <c r="H62" s="207"/>
      <c r="I62" s="198"/>
      <c r="J62" s="198"/>
    </row>
    <row r="63" spans="1:14" s="186" customFormat="1" hidden="1" x14ac:dyDescent="0.2">
      <c r="F63" s="198"/>
      <c r="H63" s="207"/>
      <c r="I63" s="198"/>
      <c r="J63" s="198"/>
    </row>
    <row r="64" spans="1:14" s="186" customFormat="1" hidden="1" x14ac:dyDescent="0.2">
      <c r="F64" s="198"/>
      <c r="H64" s="207"/>
      <c r="I64" s="198"/>
      <c r="J64" s="198"/>
    </row>
    <row r="65" spans="6:10" s="186" customFormat="1" hidden="1" x14ac:dyDescent="0.2">
      <c r="F65" s="198"/>
      <c r="H65" s="207"/>
      <c r="I65" s="198"/>
      <c r="J65" s="198"/>
    </row>
    <row r="66" spans="6:10" s="186" customFormat="1" hidden="1" x14ac:dyDescent="0.2">
      <c r="F66" s="198"/>
      <c r="H66" s="207"/>
      <c r="I66" s="198"/>
      <c r="J66" s="198"/>
    </row>
    <row r="67" spans="6:10" s="186" customFormat="1" hidden="1" x14ac:dyDescent="0.2">
      <c r="F67" s="198"/>
      <c r="H67" s="207"/>
      <c r="I67" s="198"/>
      <c r="J67" s="198"/>
    </row>
    <row r="68" spans="6:10" s="186" customFormat="1" hidden="1" x14ac:dyDescent="0.2">
      <c r="F68" s="198"/>
      <c r="H68" s="207"/>
      <c r="I68" s="198"/>
      <c r="J68" s="198"/>
    </row>
    <row r="69" spans="6:10" s="186" customFormat="1" hidden="1" x14ac:dyDescent="0.2">
      <c r="F69" s="198"/>
      <c r="H69" s="207"/>
      <c r="I69" s="198"/>
      <c r="J69" s="198"/>
    </row>
    <row r="70" spans="6:10" s="186" customFormat="1" hidden="1" x14ac:dyDescent="0.2">
      <c r="F70" s="198"/>
      <c r="H70" s="198"/>
      <c r="I70" s="198"/>
      <c r="J70" s="198"/>
    </row>
    <row r="71" spans="6:10" s="186" customFormat="1" hidden="1" x14ac:dyDescent="0.2">
      <c r="F71" s="198"/>
      <c r="H71" s="198"/>
      <c r="I71" s="198"/>
      <c r="J71" s="198"/>
    </row>
    <row r="72" spans="6:10" s="186" customFormat="1" hidden="1" x14ac:dyDescent="0.2">
      <c r="F72" s="198"/>
      <c r="H72" s="198"/>
      <c r="I72" s="198"/>
      <c r="J72" s="198"/>
    </row>
    <row r="73" spans="6:10" s="186" customFormat="1" hidden="1" x14ac:dyDescent="0.2">
      <c r="F73" s="198"/>
      <c r="H73" s="198"/>
      <c r="I73" s="198"/>
      <c r="J73" s="198"/>
    </row>
    <row r="74" spans="6:10" s="186" customFormat="1" hidden="1" x14ac:dyDescent="0.2">
      <c r="F74" s="198"/>
      <c r="H74" s="198"/>
      <c r="I74" s="198"/>
      <c r="J74" s="198"/>
    </row>
    <row r="75" spans="6:10" s="186" customFormat="1" hidden="1" x14ac:dyDescent="0.2">
      <c r="F75" s="198"/>
      <c r="H75" s="198"/>
      <c r="I75" s="198"/>
      <c r="J75" s="198"/>
    </row>
    <row r="76" spans="6:10" s="186" customFormat="1" hidden="1" x14ac:dyDescent="0.2">
      <c r="F76" s="198"/>
      <c r="H76" s="198"/>
      <c r="I76" s="198"/>
      <c r="J76" s="198"/>
    </row>
    <row r="77" spans="6:10" s="186" customFormat="1" hidden="1" x14ac:dyDescent="0.2">
      <c r="F77" s="198"/>
      <c r="H77" s="198"/>
      <c r="I77" s="198"/>
      <c r="J77" s="198"/>
    </row>
    <row r="78" spans="6:10" s="186" customFormat="1" hidden="1" x14ac:dyDescent="0.2">
      <c r="F78" s="198"/>
      <c r="H78" s="198"/>
      <c r="I78" s="198"/>
      <c r="J78" s="198"/>
    </row>
    <row r="79" spans="6:10" s="186" customFormat="1" hidden="1" x14ac:dyDescent="0.2">
      <c r="F79" s="198"/>
      <c r="H79" s="198"/>
      <c r="I79" s="198"/>
      <c r="J79" s="198"/>
    </row>
    <row r="80" spans="6:10" s="186" customFormat="1" hidden="1" x14ac:dyDescent="0.2">
      <c r="F80" s="198"/>
      <c r="H80" s="198"/>
      <c r="I80" s="198"/>
      <c r="J80" s="198"/>
    </row>
    <row r="81" spans="6:10" s="186" customFormat="1" hidden="1" x14ac:dyDescent="0.2">
      <c r="F81" s="198"/>
      <c r="H81" s="198"/>
      <c r="I81" s="198"/>
      <c r="J81" s="198"/>
    </row>
    <row r="82" spans="6:10" s="186" customFormat="1" hidden="1" x14ac:dyDescent="0.2">
      <c r="F82" s="198"/>
      <c r="H82" s="198"/>
      <c r="I82" s="198"/>
      <c r="J82" s="198"/>
    </row>
    <row r="83" spans="6:10" s="186" customFormat="1" hidden="1" x14ac:dyDescent="0.2">
      <c r="F83" s="198"/>
      <c r="H83" s="198"/>
      <c r="I83" s="198"/>
      <c r="J83" s="198"/>
    </row>
    <row r="84" spans="6:10" s="186" customFormat="1" hidden="1" x14ac:dyDescent="0.2">
      <c r="F84" s="198"/>
      <c r="H84" s="198"/>
      <c r="I84" s="198"/>
      <c r="J84" s="198"/>
    </row>
    <row r="85" spans="6:10" s="186" customFormat="1" hidden="1" x14ac:dyDescent="0.2">
      <c r="F85" s="198"/>
      <c r="H85" s="198"/>
      <c r="I85" s="198"/>
      <c r="J85" s="198"/>
    </row>
    <row r="86" spans="6:10" s="186" customFormat="1" hidden="1" x14ac:dyDescent="0.2">
      <c r="F86" s="198"/>
      <c r="H86" s="198"/>
      <c r="I86" s="198"/>
      <c r="J86" s="198"/>
    </row>
    <row r="87" spans="6:10" s="186" customFormat="1" hidden="1" x14ac:dyDescent="0.2">
      <c r="F87" s="198"/>
      <c r="H87" s="198"/>
      <c r="I87" s="198"/>
      <c r="J87" s="198"/>
    </row>
    <row r="88" spans="6:10" s="186" customFormat="1" hidden="1" x14ac:dyDescent="0.2">
      <c r="F88" s="198"/>
      <c r="H88" s="198"/>
      <c r="I88" s="198"/>
      <c r="J88" s="198"/>
    </row>
    <row r="89" spans="6:10" s="186" customFormat="1" hidden="1" x14ac:dyDescent="0.2">
      <c r="F89" s="198"/>
      <c r="H89" s="198"/>
      <c r="I89" s="198"/>
      <c r="J89" s="198"/>
    </row>
    <row r="90" spans="6:10" s="186" customFormat="1" hidden="1" x14ac:dyDescent="0.2">
      <c r="F90" s="198"/>
      <c r="H90" s="198"/>
      <c r="I90" s="198"/>
      <c r="J90" s="198"/>
    </row>
    <row r="91" spans="6:10" s="186" customFormat="1" hidden="1" x14ac:dyDescent="0.2">
      <c r="F91" s="198"/>
      <c r="H91" s="198"/>
      <c r="I91" s="198"/>
      <c r="J91" s="198"/>
    </row>
    <row r="92" spans="6:10" s="186" customFormat="1" hidden="1" x14ac:dyDescent="0.2">
      <c r="F92" s="198"/>
      <c r="H92" s="198"/>
      <c r="I92" s="198"/>
      <c r="J92" s="198"/>
    </row>
    <row r="93" spans="6:10" s="186" customFormat="1" hidden="1" x14ac:dyDescent="0.2">
      <c r="F93" s="198"/>
      <c r="H93" s="198"/>
      <c r="I93" s="198"/>
      <c r="J93" s="198"/>
    </row>
    <row r="94" spans="6:10" s="186" customFormat="1" hidden="1" x14ac:dyDescent="0.2">
      <c r="F94" s="198"/>
      <c r="H94" s="198"/>
      <c r="I94" s="198"/>
      <c r="J94" s="198"/>
    </row>
    <row r="95" spans="6:10" s="186" customFormat="1" hidden="1" x14ac:dyDescent="0.2">
      <c r="F95" s="198"/>
      <c r="H95" s="198"/>
      <c r="I95" s="198"/>
      <c r="J95" s="198"/>
    </row>
    <row r="96" spans="6:10" s="186" customFormat="1" hidden="1" x14ac:dyDescent="0.2">
      <c r="F96" s="198"/>
      <c r="H96" s="198"/>
      <c r="I96" s="198"/>
      <c r="J96" s="198"/>
    </row>
    <row r="97" spans="6:10" s="186" customFormat="1" hidden="1" x14ac:dyDescent="0.2">
      <c r="F97" s="198"/>
      <c r="H97" s="198"/>
      <c r="I97" s="198"/>
      <c r="J97" s="198"/>
    </row>
    <row r="98" spans="6:10" s="186" customFormat="1" hidden="1" x14ac:dyDescent="0.2">
      <c r="F98" s="198"/>
      <c r="H98" s="198"/>
      <c r="I98" s="198"/>
      <c r="J98" s="198"/>
    </row>
    <row r="99" spans="6:10" s="186" customFormat="1" hidden="1" x14ac:dyDescent="0.2">
      <c r="F99" s="198"/>
      <c r="H99" s="198"/>
      <c r="I99" s="198"/>
      <c r="J99" s="198"/>
    </row>
    <row r="100" spans="6:10" s="186" customFormat="1" hidden="1" x14ac:dyDescent="0.2">
      <c r="F100" s="198"/>
      <c r="H100" s="198"/>
      <c r="I100" s="198"/>
      <c r="J100" s="198"/>
    </row>
    <row r="101" spans="6:10" s="186" customFormat="1" hidden="1" x14ac:dyDescent="0.2">
      <c r="F101" s="198"/>
      <c r="H101" s="198"/>
      <c r="I101" s="198"/>
      <c r="J101" s="198"/>
    </row>
    <row r="102" spans="6:10" s="186" customFormat="1" hidden="1" x14ac:dyDescent="0.2">
      <c r="F102" s="198"/>
      <c r="H102" s="198"/>
      <c r="I102" s="198"/>
      <c r="J102" s="198"/>
    </row>
    <row r="103" spans="6:10" s="186" customFormat="1" hidden="1" x14ac:dyDescent="0.2">
      <c r="F103" s="198"/>
      <c r="H103" s="198"/>
      <c r="I103" s="198"/>
      <c r="J103" s="198"/>
    </row>
    <row r="104" spans="6:10" s="186" customFormat="1" hidden="1" x14ac:dyDescent="0.2">
      <c r="F104" s="198"/>
      <c r="H104" s="198"/>
      <c r="I104" s="198"/>
      <c r="J104" s="198"/>
    </row>
    <row r="105" spans="6:10" s="186" customFormat="1" hidden="1" x14ac:dyDescent="0.2">
      <c r="F105" s="198"/>
      <c r="H105" s="198"/>
      <c r="I105" s="198"/>
      <c r="J105" s="198"/>
    </row>
    <row r="106" spans="6:10" s="186" customFormat="1" hidden="1" x14ac:dyDescent="0.2">
      <c r="F106" s="198"/>
      <c r="H106" s="198"/>
      <c r="I106" s="198"/>
      <c r="J106" s="198"/>
    </row>
    <row r="107" spans="6:10" s="186" customFormat="1" hidden="1" x14ac:dyDescent="0.2">
      <c r="F107" s="198"/>
      <c r="H107" s="198"/>
      <c r="I107" s="198"/>
      <c r="J107" s="198"/>
    </row>
    <row r="108" spans="6:10" s="186" customFormat="1" hidden="1" x14ac:dyDescent="0.2">
      <c r="F108" s="198"/>
      <c r="H108" s="198"/>
      <c r="I108" s="198"/>
      <c r="J108" s="198"/>
    </row>
    <row r="109" spans="6:10" s="186" customFormat="1" hidden="1" x14ac:dyDescent="0.2">
      <c r="F109" s="198"/>
      <c r="H109" s="198"/>
      <c r="I109" s="198"/>
      <c r="J109" s="198"/>
    </row>
    <row r="110" spans="6:10" s="186" customFormat="1" hidden="1" x14ac:dyDescent="0.2">
      <c r="F110" s="198"/>
      <c r="H110" s="198"/>
      <c r="I110" s="198"/>
      <c r="J110" s="198"/>
    </row>
    <row r="111" spans="6:10" s="186" customFormat="1" hidden="1" x14ac:dyDescent="0.2">
      <c r="F111" s="198"/>
      <c r="H111" s="198"/>
      <c r="I111" s="198"/>
      <c r="J111" s="198"/>
    </row>
    <row r="112" spans="6:10" s="186" customFormat="1" hidden="1" x14ac:dyDescent="0.2">
      <c r="F112" s="198"/>
      <c r="H112" s="198"/>
      <c r="I112" s="198"/>
      <c r="J112" s="198"/>
    </row>
    <row r="113" spans="6:10" s="186" customFormat="1" hidden="1" x14ac:dyDescent="0.2">
      <c r="F113" s="198"/>
      <c r="H113" s="198"/>
      <c r="I113" s="198"/>
      <c r="J113" s="198"/>
    </row>
    <row r="114" spans="6:10" s="186" customFormat="1" hidden="1" x14ac:dyDescent="0.2">
      <c r="F114" s="198"/>
      <c r="H114" s="198"/>
      <c r="I114" s="198"/>
      <c r="J114" s="198"/>
    </row>
    <row r="115" spans="6:10" s="186" customFormat="1" hidden="1" x14ac:dyDescent="0.2">
      <c r="F115" s="198"/>
      <c r="H115" s="198"/>
      <c r="I115" s="198"/>
      <c r="J115" s="198"/>
    </row>
    <row r="116" spans="6:10" s="186" customFormat="1" hidden="1" x14ac:dyDescent="0.2">
      <c r="F116" s="198"/>
      <c r="H116" s="198"/>
      <c r="I116" s="198"/>
      <c r="J116" s="198"/>
    </row>
    <row r="117" spans="6:10" s="186" customFormat="1" hidden="1" x14ac:dyDescent="0.2">
      <c r="F117" s="198"/>
      <c r="H117" s="198"/>
      <c r="I117" s="198"/>
      <c r="J117" s="198"/>
    </row>
    <row r="118" spans="6:10" s="186" customFormat="1" hidden="1" x14ac:dyDescent="0.2">
      <c r="F118" s="198"/>
      <c r="H118" s="198"/>
      <c r="I118" s="198"/>
      <c r="J118" s="198"/>
    </row>
    <row r="119" spans="6:10" s="186" customFormat="1" hidden="1" x14ac:dyDescent="0.2">
      <c r="F119" s="198"/>
      <c r="H119" s="198"/>
      <c r="I119" s="198"/>
      <c r="J119" s="198"/>
    </row>
    <row r="120" spans="6:10" s="186" customFormat="1" hidden="1" x14ac:dyDescent="0.2">
      <c r="F120" s="198"/>
      <c r="H120" s="198"/>
      <c r="I120" s="198"/>
      <c r="J120" s="198"/>
    </row>
    <row r="121" spans="6:10" s="186" customFormat="1" hidden="1" x14ac:dyDescent="0.2">
      <c r="F121" s="198"/>
      <c r="H121" s="198"/>
      <c r="I121" s="198"/>
      <c r="J121" s="198"/>
    </row>
    <row r="122" spans="6:10" s="186" customFormat="1" hidden="1" x14ac:dyDescent="0.2">
      <c r="F122" s="198"/>
      <c r="H122" s="198"/>
      <c r="I122" s="198"/>
      <c r="J122" s="198"/>
    </row>
    <row r="123" spans="6:10" s="186" customFormat="1" hidden="1" x14ac:dyDescent="0.2">
      <c r="F123" s="198"/>
      <c r="H123" s="198"/>
      <c r="I123" s="198"/>
      <c r="J123" s="198"/>
    </row>
    <row r="124" spans="6:10" s="186" customFormat="1" hidden="1" x14ac:dyDescent="0.2">
      <c r="F124" s="198"/>
      <c r="H124" s="198"/>
      <c r="I124" s="198"/>
      <c r="J124" s="198"/>
    </row>
    <row r="125" spans="6:10" s="186" customFormat="1" hidden="1" x14ac:dyDescent="0.2">
      <c r="F125" s="198"/>
      <c r="H125" s="198"/>
      <c r="I125" s="198"/>
      <c r="J125" s="198"/>
    </row>
    <row r="126" spans="6:10" s="186" customFormat="1" hidden="1" x14ac:dyDescent="0.2">
      <c r="F126" s="198"/>
      <c r="H126" s="198"/>
      <c r="I126" s="198"/>
      <c r="J126" s="198"/>
    </row>
    <row r="127" spans="6:10" s="186" customFormat="1" hidden="1" x14ac:dyDescent="0.2">
      <c r="F127" s="198"/>
      <c r="H127" s="198"/>
      <c r="I127" s="198"/>
      <c r="J127" s="198"/>
    </row>
    <row r="128" spans="6:10" s="186" customFormat="1" hidden="1" x14ac:dyDescent="0.2">
      <c r="F128" s="198"/>
      <c r="H128" s="198"/>
      <c r="I128" s="198"/>
      <c r="J128" s="198"/>
    </row>
    <row r="129" spans="6:10" s="186" customFormat="1" hidden="1" x14ac:dyDescent="0.2">
      <c r="F129" s="198"/>
      <c r="H129" s="198"/>
      <c r="I129" s="198"/>
      <c r="J129" s="198"/>
    </row>
    <row r="130" spans="6:10" s="186" customFormat="1" hidden="1" x14ac:dyDescent="0.2">
      <c r="F130" s="198"/>
      <c r="H130" s="198"/>
      <c r="I130" s="198"/>
      <c r="J130" s="198"/>
    </row>
    <row r="131" spans="6:10" s="186" customFormat="1" hidden="1" x14ac:dyDescent="0.2">
      <c r="F131" s="198"/>
      <c r="H131" s="198"/>
      <c r="I131" s="198"/>
      <c r="J131" s="198"/>
    </row>
    <row r="132" spans="6:10" s="186" customFormat="1" hidden="1" x14ac:dyDescent="0.2">
      <c r="F132" s="198"/>
      <c r="H132" s="198"/>
      <c r="I132" s="198"/>
      <c r="J132" s="198"/>
    </row>
    <row r="133" spans="6:10" s="186" customFormat="1" hidden="1" x14ac:dyDescent="0.2">
      <c r="F133" s="198"/>
      <c r="H133" s="198"/>
      <c r="I133" s="198"/>
      <c r="J133" s="198"/>
    </row>
    <row r="134" spans="6:10" s="186" customFormat="1" hidden="1" x14ac:dyDescent="0.2">
      <c r="F134" s="198"/>
      <c r="H134" s="198"/>
      <c r="I134" s="198"/>
      <c r="J134" s="198"/>
    </row>
    <row r="135" spans="6:10" s="186" customFormat="1" hidden="1" x14ac:dyDescent="0.2">
      <c r="F135" s="198"/>
      <c r="H135" s="198"/>
      <c r="I135" s="198"/>
      <c r="J135" s="198"/>
    </row>
    <row r="136" spans="6:10" s="186" customFormat="1" hidden="1" x14ac:dyDescent="0.2">
      <c r="F136" s="198"/>
      <c r="H136" s="198"/>
      <c r="I136" s="198"/>
      <c r="J136" s="198"/>
    </row>
    <row r="137" spans="6:10" s="186" customFormat="1" hidden="1" x14ac:dyDescent="0.2">
      <c r="F137" s="198"/>
      <c r="H137" s="198"/>
      <c r="I137" s="198"/>
      <c r="J137" s="198"/>
    </row>
    <row r="138" spans="6:10" s="186" customFormat="1" hidden="1" x14ac:dyDescent="0.2">
      <c r="F138" s="198"/>
      <c r="H138" s="198"/>
      <c r="I138" s="198"/>
      <c r="J138" s="198"/>
    </row>
    <row r="139" spans="6:10" s="186" customFormat="1" hidden="1" x14ac:dyDescent="0.2">
      <c r="F139" s="198"/>
      <c r="H139" s="198"/>
      <c r="I139" s="198"/>
      <c r="J139" s="198"/>
    </row>
    <row r="140" spans="6:10" s="186" customFormat="1" hidden="1" x14ac:dyDescent="0.2">
      <c r="F140" s="198"/>
      <c r="H140" s="198"/>
      <c r="I140" s="198"/>
      <c r="J140" s="198"/>
    </row>
    <row r="141" spans="6:10" s="186" customFormat="1" hidden="1" x14ac:dyDescent="0.2">
      <c r="F141" s="198"/>
      <c r="H141" s="198"/>
      <c r="I141" s="198"/>
      <c r="J141" s="198"/>
    </row>
    <row r="142" spans="6:10" s="186" customFormat="1" hidden="1" x14ac:dyDescent="0.2">
      <c r="F142" s="198"/>
      <c r="H142" s="198"/>
      <c r="I142" s="198"/>
      <c r="J142" s="198"/>
    </row>
    <row r="143" spans="6:10" s="186" customFormat="1" hidden="1" x14ac:dyDescent="0.2">
      <c r="F143" s="198"/>
      <c r="H143" s="198"/>
      <c r="I143" s="198"/>
      <c r="J143" s="198"/>
    </row>
    <row r="144" spans="6:10" s="186" customFormat="1" hidden="1" x14ac:dyDescent="0.2">
      <c r="F144" s="198"/>
      <c r="H144" s="198"/>
      <c r="I144" s="198"/>
      <c r="J144" s="198"/>
    </row>
    <row r="145" spans="6:10" s="186" customFormat="1" hidden="1" x14ac:dyDescent="0.2">
      <c r="F145" s="198"/>
      <c r="H145" s="198"/>
      <c r="I145" s="198"/>
      <c r="J145" s="198"/>
    </row>
    <row r="146" spans="6:10" s="186" customFormat="1" hidden="1" x14ac:dyDescent="0.2">
      <c r="F146" s="198"/>
      <c r="H146" s="198"/>
      <c r="I146" s="198"/>
      <c r="J146" s="198"/>
    </row>
    <row r="147" spans="6:10" s="186" customFormat="1" hidden="1" x14ac:dyDescent="0.2">
      <c r="F147" s="198"/>
      <c r="H147" s="198"/>
      <c r="I147" s="198"/>
      <c r="J147" s="198"/>
    </row>
    <row r="148" spans="6:10" s="186" customFormat="1" hidden="1" x14ac:dyDescent="0.2">
      <c r="F148" s="198"/>
      <c r="H148" s="198"/>
      <c r="I148" s="198"/>
      <c r="J148" s="198"/>
    </row>
    <row r="149" spans="6:10" s="186" customFormat="1" hidden="1" x14ac:dyDescent="0.2">
      <c r="F149" s="198"/>
      <c r="H149" s="198"/>
      <c r="I149" s="198"/>
      <c r="J149" s="198"/>
    </row>
    <row r="150" spans="6:10" s="186" customFormat="1" hidden="1" x14ac:dyDescent="0.2">
      <c r="F150" s="198"/>
      <c r="H150" s="198"/>
      <c r="I150" s="198"/>
      <c r="J150" s="198"/>
    </row>
    <row r="151" spans="6:10" s="186" customFormat="1" hidden="1" x14ac:dyDescent="0.2">
      <c r="F151" s="198"/>
      <c r="H151" s="198"/>
      <c r="I151" s="198"/>
      <c r="J151" s="198"/>
    </row>
    <row r="152" spans="6:10" s="186" customFormat="1" hidden="1" x14ac:dyDescent="0.2">
      <c r="F152" s="198"/>
      <c r="H152" s="198"/>
      <c r="I152" s="198"/>
      <c r="J152" s="198"/>
    </row>
    <row r="153" spans="6:10" s="186" customFormat="1" hidden="1" x14ac:dyDescent="0.2">
      <c r="F153" s="198"/>
      <c r="H153" s="198"/>
      <c r="I153" s="198"/>
      <c r="J153" s="198"/>
    </row>
    <row r="154" spans="6:10" s="186" customFormat="1" hidden="1" x14ac:dyDescent="0.2">
      <c r="F154" s="198"/>
      <c r="H154" s="198"/>
      <c r="I154" s="198"/>
      <c r="J154" s="198"/>
    </row>
    <row r="155" spans="6:10" s="186" customFormat="1" hidden="1" x14ac:dyDescent="0.2">
      <c r="F155" s="198"/>
      <c r="H155" s="198"/>
      <c r="I155" s="198"/>
      <c r="J155" s="198"/>
    </row>
    <row r="156" spans="6:10" s="186" customFormat="1" hidden="1" x14ac:dyDescent="0.2">
      <c r="F156" s="198"/>
      <c r="H156" s="198"/>
      <c r="I156" s="198"/>
      <c r="J156" s="198"/>
    </row>
    <row r="157" spans="6:10" s="186" customFormat="1" hidden="1" x14ac:dyDescent="0.2">
      <c r="F157" s="198"/>
      <c r="H157" s="198"/>
      <c r="I157" s="198"/>
      <c r="J157" s="198"/>
    </row>
    <row r="158" spans="6:10" s="186" customFormat="1" hidden="1" x14ac:dyDescent="0.2">
      <c r="F158" s="198"/>
      <c r="H158" s="198"/>
      <c r="I158" s="198"/>
      <c r="J158" s="198"/>
    </row>
    <row r="159" spans="6:10" s="186" customFormat="1" hidden="1" x14ac:dyDescent="0.2">
      <c r="F159" s="198"/>
      <c r="H159" s="198"/>
      <c r="I159" s="198"/>
      <c r="J159" s="198"/>
    </row>
    <row r="160" spans="6:10" s="186" customFormat="1" hidden="1" x14ac:dyDescent="0.2">
      <c r="F160" s="198"/>
      <c r="H160" s="198"/>
      <c r="I160" s="198"/>
      <c r="J160" s="198"/>
    </row>
    <row r="161" spans="6:10" s="186" customFormat="1" hidden="1" x14ac:dyDescent="0.2">
      <c r="F161" s="198"/>
      <c r="H161" s="198"/>
      <c r="I161" s="198"/>
      <c r="J161" s="198"/>
    </row>
    <row r="162" spans="6:10" s="186" customFormat="1" hidden="1" x14ac:dyDescent="0.2">
      <c r="F162" s="198"/>
      <c r="H162" s="198"/>
      <c r="I162" s="198"/>
      <c r="J162" s="198"/>
    </row>
    <row r="163" spans="6:10" s="186" customFormat="1" hidden="1" x14ac:dyDescent="0.2">
      <c r="F163" s="198"/>
      <c r="H163" s="198"/>
      <c r="I163" s="198"/>
      <c r="J163" s="198"/>
    </row>
    <row r="164" spans="6:10" s="186" customFormat="1" hidden="1" x14ac:dyDescent="0.2">
      <c r="F164" s="198"/>
      <c r="H164" s="198"/>
      <c r="I164" s="198"/>
      <c r="J164" s="198"/>
    </row>
    <row r="165" spans="6:10" s="186" customFormat="1" hidden="1" x14ac:dyDescent="0.2">
      <c r="F165" s="198"/>
      <c r="H165" s="198"/>
      <c r="I165" s="198"/>
      <c r="J165" s="198"/>
    </row>
    <row r="166" spans="6:10" s="186" customFormat="1" hidden="1" x14ac:dyDescent="0.2">
      <c r="F166" s="198"/>
      <c r="H166" s="198"/>
      <c r="I166" s="198"/>
      <c r="J166" s="198"/>
    </row>
    <row r="167" spans="6:10" s="186" customFormat="1" hidden="1" x14ac:dyDescent="0.2">
      <c r="F167" s="198"/>
      <c r="H167" s="198"/>
      <c r="I167" s="198"/>
      <c r="J167" s="198"/>
    </row>
    <row r="168" spans="6:10" s="186" customFormat="1" hidden="1" x14ac:dyDescent="0.2">
      <c r="F168" s="198"/>
      <c r="H168" s="198"/>
      <c r="I168" s="198"/>
      <c r="J168" s="198"/>
    </row>
    <row r="169" spans="6:10" s="186" customFormat="1" hidden="1" x14ac:dyDescent="0.2">
      <c r="F169" s="198"/>
      <c r="H169" s="198"/>
      <c r="I169" s="198"/>
      <c r="J169" s="198"/>
    </row>
    <row r="170" spans="6:10" s="186" customFormat="1" hidden="1" x14ac:dyDescent="0.2">
      <c r="F170" s="198"/>
      <c r="H170" s="198"/>
      <c r="I170" s="198"/>
      <c r="J170" s="198"/>
    </row>
    <row r="171" spans="6:10" s="186" customFormat="1" hidden="1" x14ac:dyDescent="0.2">
      <c r="F171" s="198"/>
      <c r="H171" s="198"/>
      <c r="I171" s="198"/>
      <c r="J171" s="198"/>
    </row>
    <row r="172" spans="6:10" s="186" customFormat="1" hidden="1" x14ac:dyDescent="0.2">
      <c r="F172" s="198"/>
      <c r="H172" s="198"/>
      <c r="I172" s="198"/>
      <c r="J172" s="198"/>
    </row>
    <row r="173" spans="6:10" s="186" customFormat="1" hidden="1" x14ac:dyDescent="0.2">
      <c r="F173" s="198"/>
      <c r="H173" s="198"/>
      <c r="I173" s="198"/>
      <c r="J173" s="198"/>
    </row>
    <row r="174" spans="6:10" s="186" customFormat="1" hidden="1" x14ac:dyDescent="0.2">
      <c r="F174" s="198"/>
      <c r="H174" s="198"/>
      <c r="I174" s="198"/>
      <c r="J174" s="198"/>
    </row>
    <row r="175" spans="6:10" s="186" customFormat="1" hidden="1" x14ac:dyDescent="0.2">
      <c r="F175" s="198"/>
      <c r="H175" s="198"/>
      <c r="I175" s="198"/>
      <c r="J175" s="198"/>
    </row>
    <row r="176" spans="6:10" s="186" customFormat="1" hidden="1" x14ac:dyDescent="0.2">
      <c r="F176" s="198"/>
      <c r="H176" s="198"/>
      <c r="I176" s="198"/>
      <c r="J176" s="198"/>
    </row>
    <row r="177" spans="6:10" s="186" customFormat="1" hidden="1" x14ac:dyDescent="0.2">
      <c r="F177" s="198"/>
      <c r="H177" s="198"/>
      <c r="I177" s="198"/>
      <c r="J177" s="198"/>
    </row>
    <row r="178" spans="6:10" s="186" customFormat="1" hidden="1" x14ac:dyDescent="0.2">
      <c r="F178" s="198"/>
      <c r="H178" s="198"/>
      <c r="I178" s="198"/>
      <c r="J178" s="198"/>
    </row>
    <row r="179" spans="6:10" s="186" customFormat="1" hidden="1" x14ac:dyDescent="0.2">
      <c r="F179" s="198"/>
      <c r="H179" s="198"/>
      <c r="I179" s="198"/>
      <c r="J179" s="198"/>
    </row>
    <row r="180" spans="6:10" s="186" customFormat="1" hidden="1" x14ac:dyDescent="0.2">
      <c r="F180" s="198"/>
      <c r="H180" s="198"/>
      <c r="I180" s="198"/>
      <c r="J180" s="198"/>
    </row>
    <row r="181" spans="6:10" s="186" customFormat="1" hidden="1" x14ac:dyDescent="0.2">
      <c r="F181" s="198"/>
      <c r="H181" s="198"/>
      <c r="I181" s="198"/>
      <c r="J181" s="198"/>
    </row>
    <row r="182" spans="6:10" s="186" customFormat="1" hidden="1" x14ac:dyDescent="0.2">
      <c r="F182" s="198"/>
      <c r="H182" s="198"/>
      <c r="I182" s="198"/>
      <c r="J182" s="198"/>
    </row>
    <row r="183" spans="6:10" s="186" customFormat="1" hidden="1" x14ac:dyDescent="0.2">
      <c r="F183" s="198"/>
      <c r="H183" s="198"/>
      <c r="I183" s="198"/>
      <c r="J183" s="198"/>
    </row>
    <row r="184" spans="6:10" s="186" customFormat="1" hidden="1" x14ac:dyDescent="0.2">
      <c r="F184" s="198"/>
      <c r="H184" s="198"/>
      <c r="I184" s="198"/>
      <c r="J184" s="198"/>
    </row>
    <row r="185" spans="6:10" s="186" customFormat="1" hidden="1" x14ac:dyDescent="0.2">
      <c r="F185" s="198"/>
      <c r="H185" s="198"/>
      <c r="I185" s="198"/>
      <c r="J185" s="198"/>
    </row>
    <row r="186" spans="6:10" s="186" customFormat="1" hidden="1" x14ac:dyDescent="0.2">
      <c r="F186" s="198"/>
      <c r="H186" s="198"/>
      <c r="I186" s="198"/>
      <c r="J186" s="198"/>
    </row>
    <row r="187" spans="6:10" s="186" customFormat="1" hidden="1" x14ac:dyDescent="0.2">
      <c r="F187" s="198"/>
      <c r="H187" s="198"/>
      <c r="I187" s="198"/>
      <c r="J187" s="198"/>
    </row>
    <row r="188" spans="6:10" s="186" customFormat="1" hidden="1" x14ac:dyDescent="0.2">
      <c r="F188" s="198"/>
      <c r="H188" s="198"/>
      <c r="I188" s="198"/>
      <c r="J188" s="198"/>
    </row>
    <row r="189" spans="6:10" s="186" customFormat="1" hidden="1" x14ac:dyDescent="0.2">
      <c r="F189" s="198"/>
      <c r="H189" s="198"/>
      <c r="I189" s="198"/>
      <c r="J189" s="198"/>
    </row>
    <row r="190" spans="6:10" s="186" customFormat="1" hidden="1" x14ac:dyDescent="0.2">
      <c r="F190" s="198"/>
      <c r="H190" s="198"/>
      <c r="I190" s="198"/>
      <c r="J190" s="198"/>
    </row>
    <row r="191" spans="6:10" s="186" customFormat="1" hidden="1" x14ac:dyDescent="0.2">
      <c r="F191" s="198"/>
      <c r="H191" s="198"/>
      <c r="I191" s="198"/>
      <c r="J191" s="198"/>
    </row>
    <row r="192" spans="6:10" s="186" customFormat="1" hidden="1" x14ac:dyDescent="0.2">
      <c r="F192" s="198"/>
      <c r="H192" s="198"/>
      <c r="I192" s="198"/>
      <c r="J192" s="198"/>
    </row>
    <row r="193" spans="6:10" s="186" customFormat="1" hidden="1" x14ac:dyDescent="0.2">
      <c r="F193" s="198"/>
      <c r="H193" s="198"/>
      <c r="I193" s="198"/>
      <c r="J193" s="198"/>
    </row>
    <row r="194" spans="6:10" s="186" customFormat="1" hidden="1" x14ac:dyDescent="0.2">
      <c r="F194" s="198"/>
      <c r="H194" s="198"/>
      <c r="I194" s="198"/>
      <c r="J194" s="198"/>
    </row>
    <row r="195" spans="6:10" s="186" customFormat="1" hidden="1" x14ac:dyDescent="0.2">
      <c r="F195" s="198"/>
      <c r="H195" s="198"/>
      <c r="I195" s="198"/>
      <c r="J195" s="198"/>
    </row>
    <row r="196" spans="6:10" s="186" customFormat="1" hidden="1" x14ac:dyDescent="0.2">
      <c r="F196" s="198"/>
      <c r="H196" s="198"/>
      <c r="I196" s="198"/>
      <c r="J196" s="198"/>
    </row>
    <row r="197" spans="6:10" s="186" customFormat="1" hidden="1" x14ac:dyDescent="0.2">
      <c r="F197" s="198"/>
      <c r="H197" s="198"/>
      <c r="I197" s="198"/>
      <c r="J197" s="198"/>
    </row>
    <row r="198" spans="6:10" s="186" customFormat="1" hidden="1" x14ac:dyDescent="0.2">
      <c r="F198" s="198"/>
      <c r="H198" s="198"/>
      <c r="I198" s="198"/>
      <c r="J198" s="198"/>
    </row>
    <row r="199" spans="6:10" s="186" customFormat="1" hidden="1" x14ac:dyDescent="0.2">
      <c r="F199" s="198"/>
      <c r="H199" s="198"/>
      <c r="I199" s="198"/>
      <c r="J199" s="198"/>
    </row>
    <row r="200" spans="6:10" s="186" customFormat="1" hidden="1" x14ac:dyDescent="0.2">
      <c r="F200" s="198"/>
      <c r="H200" s="198"/>
      <c r="I200" s="198"/>
      <c r="J200" s="198"/>
    </row>
    <row r="201" spans="6:10" s="186" customFormat="1" hidden="1" x14ac:dyDescent="0.2">
      <c r="F201" s="198"/>
      <c r="H201" s="198"/>
      <c r="I201" s="198"/>
      <c r="J201" s="198"/>
    </row>
    <row r="202" spans="6:10" s="186" customFormat="1" hidden="1" x14ac:dyDescent="0.2">
      <c r="F202" s="198"/>
      <c r="H202" s="198"/>
      <c r="I202" s="198"/>
      <c r="J202" s="198"/>
    </row>
    <row r="203" spans="6:10" s="186" customFormat="1" hidden="1" x14ac:dyDescent="0.2">
      <c r="F203" s="198"/>
      <c r="H203" s="198"/>
      <c r="I203" s="198"/>
      <c r="J203" s="198"/>
    </row>
    <row r="204" spans="6:10" s="186" customFormat="1" hidden="1" x14ac:dyDescent="0.2">
      <c r="F204" s="198"/>
      <c r="H204" s="198"/>
      <c r="I204" s="198"/>
      <c r="J204" s="198"/>
    </row>
    <row r="205" spans="6:10" s="186" customFormat="1" hidden="1" x14ac:dyDescent="0.2">
      <c r="F205" s="198"/>
      <c r="H205" s="198"/>
      <c r="I205" s="198"/>
      <c r="J205" s="198"/>
    </row>
    <row r="206" spans="6:10" s="186" customFormat="1" hidden="1" x14ac:dyDescent="0.2">
      <c r="F206" s="198"/>
      <c r="H206" s="198"/>
      <c r="I206" s="198"/>
      <c r="J206" s="198"/>
    </row>
    <row r="207" spans="6:10" s="186" customFormat="1" hidden="1" x14ac:dyDescent="0.2">
      <c r="F207" s="198"/>
      <c r="H207" s="198"/>
      <c r="I207" s="198"/>
      <c r="J207" s="198"/>
    </row>
    <row r="208" spans="6:10" s="186" customFormat="1" hidden="1" x14ac:dyDescent="0.2">
      <c r="F208" s="198"/>
      <c r="H208" s="198"/>
      <c r="I208" s="198"/>
      <c r="J208" s="198"/>
    </row>
    <row r="209" spans="6:10" s="186" customFormat="1" hidden="1" x14ac:dyDescent="0.2">
      <c r="F209" s="198"/>
      <c r="H209" s="198"/>
      <c r="I209" s="198"/>
      <c r="J209" s="198"/>
    </row>
    <row r="210" spans="6:10" s="186" customFormat="1" hidden="1" x14ac:dyDescent="0.2">
      <c r="F210" s="198"/>
      <c r="H210" s="198"/>
      <c r="I210" s="198"/>
      <c r="J210" s="198"/>
    </row>
    <row r="211" spans="6:10" s="186" customFormat="1" hidden="1" x14ac:dyDescent="0.2">
      <c r="F211" s="198"/>
      <c r="H211" s="198"/>
      <c r="I211" s="198"/>
      <c r="J211" s="198"/>
    </row>
    <row r="212" spans="6:10" s="186" customFormat="1" hidden="1" x14ac:dyDescent="0.2">
      <c r="F212" s="198"/>
      <c r="H212" s="198"/>
      <c r="I212" s="198"/>
      <c r="J212" s="198"/>
    </row>
    <row r="213" spans="6:10" s="186" customFormat="1" hidden="1" x14ac:dyDescent="0.2">
      <c r="F213" s="198"/>
      <c r="H213" s="198"/>
      <c r="I213" s="198"/>
      <c r="J213" s="198"/>
    </row>
    <row r="214" spans="6:10" s="186" customFormat="1" hidden="1" x14ac:dyDescent="0.2">
      <c r="F214" s="198"/>
      <c r="H214" s="198"/>
      <c r="I214" s="198"/>
      <c r="J214" s="198"/>
    </row>
    <row r="215" spans="6:10" s="186" customFormat="1" hidden="1" x14ac:dyDescent="0.2">
      <c r="F215" s="198"/>
      <c r="H215" s="198"/>
      <c r="I215" s="198"/>
      <c r="J215" s="198"/>
    </row>
    <row r="216" spans="6:10" s="186" customFormat="1" hidden="1" x14ac:dyDescent="0.2">
      <c r="F216" s="198"/>
      <c r="H216" s="198"/>
      <c r="I216" s="198"/>
      <c r="J216" s="198"/>
    </row>
    <row r="217" spans="6:10" s="186" customFormat="1" hidden="1" x14ac:dyDescent="0.2">
      <c r="F217" s="198"/>
      <c r="H217" s="198"/>
      <c r="I217" s="198"/>
      <c r="J217" s="198"/>
    </row>
    <row r="218" spans="6:10" s="186" customFormat="1" hidden="1" x14ac:dyDescent="0.2">
      <c r="F218" s="198"/>
      <c r="H218" s="198"/>
      <c r="I218" s="198"/>
      <c r="J218" s="198"/>
    </row>
    <row r="219" spans="6:10" s="186" customFormat="1" hidden="1" x14ac:dyDescent="0.2">
      <c r="F219" s="198"/>
      <c r="H219" s="198"/>
      <c r="I219" s="198"/>
      <c r="J219" s="198"/>
    </row>
    <row r="220" spans="6:10" s="186" customFormat="1" hidden="1" x14ac:dyDescent="0.2">
      <c r="F220" s="198"/>
      <c r="H220" s="198"/>
      <c r="I220" s="198"/>
      <c r="J220" s="198"/>
    </row>
    <row r="221" spans="6:10" s="186" customFormat="1" hidden="1" x14ac:dyDescent="0.2">
      <c r="F221" s="198"/>
      <c r="H221" s="198"/>
      <c r="I221" s="198"/>
      <c r="J221" s="198"/>
    </row>
    <row r="222" spans="6:10" s="186" customFormat="1" hidden="1" x14ac:dyDescent="0.2">
      <c r="F222" s="198"/>
      <c r="H222" s="198"/>
      <c r="I222" s="198"/>
      <c r="J222" s="198"/>
    </row>
    <row r="223" spans="6:10" s="186" customFormat="1" hidden="1" x14ac:dyDescent="0.2">
      <c r="F223" s="198"/>
      <c r="H223" s="198"/>
      <c r="I223" s="198"/>
      <c r="J223" s="198"/>
    </row>
    <row r="224" spans="6:10" s="186" customFormat="1" hidden="1" x14ac:dyDescent="0.2">
      <c r="F224" s="198"/>
      <c r="H224" s="198"/>
      <c r="I224" s="198"/>
      <c r="J224" s="198"/>
    </row>
    <row r="225" spans="6:10" s="186" customFormat="1" hidden="1" x14ac:dyDescent="0.2">
      <c r="F225" s="198"/>
      <c r="H225" s="198"/>
      <c r="I225" s="198"/>
      <c r="J225" s="198"/>
    </row>
    <row r="226" spans="6:10" s="186" customFormat="1" hidden="1" x14ac:dyDescent="0.2">
      <c r="F226" s="198"/>
      <c r="H226" s="198"/>
      <c r="I226" s="198"/>
      <c r="J226" s="198"/>
    </row>
    <row r="227" spans="6:10" s="186" customFormat="1" hidden="1" x14ac:dyDescent="0.2">
      <c r="F227" s="198"/>
      <c r="H227" s="198"/>
      <c r="I227" s="198"/>
      <c r="J227" s="198"/>
    </row>
    <row r="228" spans="6:10" s="186" customFormat="1" hidden="1" x14ac:dyDescent="0.2">
      <c r="F228" s="198"/>
      <c r="H228" s="198"/>
      <c r="I228" s="198"/>
      <c r="J228" s="198"/>
    </row>
    <row r="229" spans="6:10" s="186" customFormat="1" hidden="1" x14ac:dyDescent="0.2">
      <c r="F229" s="198"/>
      <c r="H229" s="198"/>
      <c r="I229" s="198"/>
      <c r="J229" s="198"/>
    </row>
    <row r="230" spans="6:10" s="186" customFormat="1" hidden="1" x14ac:dyDescent="0.2">
      <c r="F230" s="198"/>
      <c r="H230" s="198"/>
      <c r="I230" s="198"/>
      <c r="J230" s="198"/>
    </row>
    <row r="231" spans="6:10" s="186" customFormat="1" hidden="1" x14ac:dyDescent="0.2">
      <c r="F231" s="198"/>
      <c r="H231" s="198"/>
      <c r="I231" s="198"/>
      <c r="J231" s="198"/>
    </row>
    <row r="232" spans="6:10" s="186" customFormat="1" hidden="1" x14ac:dyDescent="0.2">
      <c r="F232" s="198"/>
      <c r="H232" s="198"/>
      <c r="I232" s="198"/>
      <c r="J232" s="198"/>
    </row>
    <row r="233" spans="6:10" s="186" customFormat="1" hidden="1" x14ac:dyDescent="0.2">
      <c r="F233" s="198"/>
      <c r="H233" s="198"/>
      <c r="I233" s="198"/>
      <c r="J233" s="198"/>
    </row>
    <row r="234" spans="6:10" s="186" customFormat="1" hidden="1" x14ac:dyDescent="0.2">
      <c r="F234" s="198"/>
      <c r="H234" s="198"/>
      <c r="I234" s="198"/>
      <c r="J234" s="198"/>
    </row>
    <row r="235" spans="6:10" s="186" customFormat="1" hidden="1" x14ac:dyDescent="0.2">
      <c r="F235" s="198"/>
      <c r="H235" s="198"/>
      <c r="I235" s="198"/>
      <c r="J235" s="198"/>
    </row>
    <row r="236" spans="6:10" s="186" customFormat="1" hidden="1" x14ac:dyDescent="0.2">
      <c r="F236" s="198"/>
      <c r="H236" s="198"/>
      <c r="I236" s="198"/>
      <c r="J236" s="198"/>
    </row>
    <row r="237" spans="6:10" s="186" customFormat="1" hidden="1" x14ac:dyDescent="0.2">
      <c r="F237" s="198"/>
      <c r="H237" s="198"/>
      <c r="I237" s="198"/>
      <c r="J237" s="198"/>
    </row>
    <row r="238" spans="6:10" s="186" customFormat="1" hidden="1" x14ac:dyDescent="0.2">
      <c r="F238" s="198"/>
      <c r="H238" s="198"/>
      <c r="I238" s="198"/>
      <c r="J238" s="198"/>
    </row>
    <row r="239" spans="6:10" s="186" customFormat="1" hidden="1" x14ac:dyDescent="0.2">
      <c r="F239" s="198"/>
      <c r="H239" s="198"/>
      <c r="I239" s="198"/>
      <c r="J239" s="198"/>
    </row>
    <row r="240" spans="6:10" s="186" customFormat="1" hidden="1" x14ac:dyDescent="0.2">
      <c r="F240" s="198"/>
      <c r="H240" s="198"/>
      <c r="I240" s="198"/>
      <c r="J240" s="198"/>
    </row>
    <row r="241" spans="6:10" s="186" customFormat="1" hidden="1" x14ac:dyDescent="0.2">
      <c r="F241" s="198"/>
      <c r="H241" s="198"/>
      <c r="I241" s="198"/>
      <c r="J241" s="198"/>
    </row>
    <row r="242" spans="6:10" s="186" customFormat="1" hidden="1" x14ac:dyDescent="0.2">
      <c r="F242" s="198"/>
      <c r="H242" s="198"/>
      <c r="I242" s="198"/>
      <c r="J242" s="198"/>
    </row>
    <row r="243" spans="6:10" s="186" customFormat="1" hidden="1" x14ac:dyDescent="0.2">
      <c r="F243" s="198"/>
      <c r="H243" s="198"/>
      <c r="I243" s="198"/>
      <c r="J243" s="198"/>
    </row>
    <row r="244" spans="6:10" s="186" customFormat="1" hidden="1" x14ac:dyDescent="0.2">
      <c r="F244" s="198"/>
      <c r="H244" s="198"/>
      <c r="I244" s="198"/>
      <c r="J244" s="198"/>
    </row>
    <row r="245" spans="6:10" s="186" customFormat="1" hidden="1" x14ac:dyDescent="0.2">
      <c r="F245" s="198"/>
      <c r="H245" s="198"/>
      <c r="I245" s="198"/>
      <c r="J245" s="198"/>
    </row>
    <row r="246" spans="6:10" s="186" customFormat="1" hidden="1" x14ac:dyDescent="0.2">
      <c r="F246" s="198"/>
      <c r="H246" s="198"/>
      <c r="I246" s="198"/>
      <c r="J246" s="198"/>
    </row>
    <row r="247" spans="6:10" s="186" customFormat="1" hidden="1" x14ac:dyDescent="0.2">
      <c r="F247" s="198"/>
      <c r="H247" s="198"/>
      <c r="I247" s="198"/>
      <c r="J247" s="198"/>
    </row>
    <row r="248" spans="6:10" s="186" customFormat="1" hidden="1" x14ac:dyDescent="0.2">
      <c r="F248" s="198"/>
      <c r="H248" s="198"/>
      <c r="I248" s="198"/>
      <c r="J248" s="198"/>
    </row>
    <row r="249" spans="6:10" s="186" customFormat="1" hidden="1" x14ac:dyDescent="0.2">
      <c r="F249" s="198"/>
      <c r="H249" s="198"/>
      <c r="I249" s="198"/>
      <c r="J249" s="198"/>
    </row>
    <row r="250" spans="6:10" s="186" customFormat="1" hidden="1" x14ac:dyDescent="0.2">
      <c r="F250" s="198"/>
      <c r="H250" s="198"/>
      <c r="I250" s="198"/>
      <c r="J250" s="198"/>
    </row>
    <row r="251" spans="6:10" s="186" customFormat="1" hidden="1" x14ac:dyDescent="0.2">
      <c r="F251" s="198"/>
      <c r="H251" s="198"/>
      <c r="I251" s="198"/>
      <c r="J251" s="198"/>
    </row>
    <row r="252" spans="6:10" s="186" customFormat="1" hidden="1" x14ac:dyDescent="0.2">
      <c r="F252" s="198"/>
      <c r="H252" s="198"/>
      <c r="I252" s="198"/>
      <c r="J252" s="198"/>
    </row>
    <row r="253" spans="6:10" s="186" customFormat="1" hidden="1" x14ac:dyDescent="0.2">
      <c r="F253" s="198"/>
      <c r="H253" s="198"/>
      <c r="I253" s="198"/>
      <c r="J253" s="198"/>
    </row>
    <row r="254" spans="6:10" s="186" customFormat="1" hidden="1" x14ac:dyDescent="0.2">
      <c r="F254" s="198"/>
      <c r="H254" s="198"/>
      <c r="I254" s="198"/>
      <c r="J254" s="198"/>
    </row>
    <row r="255" spans="6:10" s="186" customFormat="1" hidden="1" x14ac:dyDescent="0.2">
      <c r="F255" s="198"/>
      <c r="H255" s="198"/>
      <c r="I255" s="198"/>
      <c r="J255" s="198"/>
    </row>
    <row r="256" spans="6:10" s="186" customFormat="1" hidden="1" x14ac:dyDescent="0.2">
      <c r="F256" s="198"/>
      <c r="H256" s="198"/>
      <c r="I256" s="198"/>
      <c r="J256" s="198"/>
    </row>
    <row r="257" spans="6:10" s="186" customFormat="1" hidden="1" x14ac:dyDescent="0.2">
      <c r="F257" s="198"/>
      <c r="H257" s="198"/>
      <c r="I257" s="198"/>
      <c r="J257" s="198"/>
    </row>
    <row r="258" spans="6:10" s="186" customFormat="1" hidden="1" x14ac:dyDescent="0.2">
      <c r="F258" s="198"/>
      <c r="H258" s="198"/>
      <c r="I258" s="198"/>
      <c r="J258" s="198"/>
    </row>
    <row r="259" spans="6:10" s="186" customFormat="1" hidden="1" x14ac:dyDescent="0.2">
      <c r="F259" s="198"/>
      <c r="H259" s="198"/>
      <c r="I259" s="198"/>
      <c r="J259" s="198"/>
    </row>
    <row r="260" spans="6:10" s="186" customFormat="1" hidden="1" x14ac:dyDescent="0.2">
      <c r="F260" s="198"/>
      <c r="H260" s="198"/>
      <c r="I260" s="198"/>
      <c r="J260" s="198"/>
    </row>
    <row r="261" spans="6:10" s="186" customFormat="1" hidden="1" x14ac:dyDescent="0.2">
      <c r="F261" s="198"/>
      <c r="H261" s="198"/>
      <c r="I261" s="198"/>
      <c r="J261" s="198"/>
    </row>
    <row r="262" spans="6:10" s="186" customFormat="1" hidden="1" x14ac:dyDescent="0.2">
      <c r="F262" s="198"/>
      <c r="H262" s="198"/>
      <c r="I262" s="198"/>
      <c r="J262" s="198"/>
    </row>
    <row r="263" spans="6:10" s="186" customFormat="1" hidden="1" x14ac:dyDescent="0.2">
      <c r="F263" s="198"/>
      <c r="H263" s="198"/>
      <c r="I263" s="198"/>
      <c r="J263" s="198"/>
    </row>
    <row r="264" spans="6:10" s="186" customFormat="1" hidden="1" x14ac:dyDescent="0.2">
      <c r="F264" s="198"/>
      <c r="H264" s="198"/>
      <c r="I264" s="198"/>
      <c r="J264" s="198"/>
    </row>
    <row r="265" spans="6:10" s="186" customFormat="1" hidden="1" x14ac:dyDescent="0.2">
      <c r="F265" s="198"/>
      <c r="H265" s="198"/>
      <c r="I265" s="198"/>
      <c r="J265" s="198"/>
    </row>
    <row r="266" spans="6:10" s="186" customFormat="1" hidden="1" x14ac:dyDescent="0.2">
      <c r="F266" s="198"/>
      <c r="H266" s="198"/>
      <c r="I266" s="198"/>
      <c r="J266" s="198"/>
    </row>
    <row r="267" spans="6:10" s="186" customFormat="1" hidden="1" x14ac:dyDescent="0.2">
      <c r="F267" s="198"/>
      <c r="H267" s="198"/>
      <c r="I267" s="198"/>
      <c r="J267" s="198"/>
    </row>
    <row r="268" spans="6:10" s="186" customFormat="1" hidden="1" x14ac:dyDescent="0.2">
      <c r="F268" s="198"/>
      <c r="H268" s="198"/>
      <c r="I268" s="198"/>
      <c r="J268" s="198"/>
    </row>
    <row r="269" spans="6:10" s="186" customFormat="1" hidden="1" x14ac:dyDescent="0.2">
      <c r="F269" s="198"/>
      <c r="H269" s="198"/>
      <c r="I269" s="198"/>
      <c r="J269" s="198"/>
    </row>
    <row r="270" spans="6:10" s="186" customFormat="1" hidden="1" x14ac:dyDescent="0.2">
      <c r="F270" s="198"/>
      <c r="H270" s="198"/>
      <c r="I270" s="198"/>
      <c r="J270" s="198"/>
    </row>
    <row r="271" spans="6:10" s="186" customFormat="1" hidden="1" x14ac:dyDescent="0.2">
      <c r="F271" s="198"/>
      <c r="H271" s="198"/>
      <c r="I271" s="198"/>
      <c r="J271" s="198"/>
    </row>
    <row r="272" spans="6:10" s="186" customFormat="1" hidden="1" x14ac:dyDescent="0.2">
      <c r="F272" s="198"/>
      <c r="H272" s="198"/>
      <c r="I272" s="198"/>
      <c r="J272" s="198"/>
    </row>
    <row r="273" spans="6:10" s="186" customFormat="1" hidden="1" x14ac:dyDescent="0.2">
      <c r="F273" s="198"/>
      <c r="H273" s="198"/>
      <c r="I273" s="198"/>
      <c r="J273" s="198"/>
    </row>
    <row r="274" spans="6:10" s="186" customFormat="1" hidden="1" x14ac:dyDescent="0.2">
      <c r="F274" s="198"/>
      <c r="H274" s="198"/>
      <c r="I274" s="198"/>
      <c r="J274" s="198"/>
    </row>
    <row r="275" spans="6:10" s="186" customFormat="1" hidden="1" x14ac:dyDescent="0.2">
      <c r="F275" s="198"/>
      <c r="H275" s="198"/>
      <c r="I275" s="198"/>
      <c r="J275" s="198"/>
    </row>
    <row r="276" spans="6:10" s="186" customFormat="1" hidden="1" x14ac:dyDescent="0.2">
      <c r="F276" s="198"/>
      <c r="H276" s="198"/>
      <c r="I276" s="198"/>
      <c r="J276" s="198"/>
    </row>
    <row r="277" spans="6:10" s="186" customFormat="1" hidden="1" x14ac:dyDescent="0.2">
      <c r="F277" s="198"/>
      <c r="H277" s="198"/>
      <c r="I277" s="198"/>
      <c r="J277" s="198"/>
    </row>
    <row r="278" spans="6:10" s="186" customFormat="1" hidden="1" x14ac:dyDescent="0.2">
      <c r="F278" s="198"/>
      <c r="H278" s="198"/>
      <c r="I278" s="198"/>
      <c r="J278" s="198"/>
    </row>
    <row r="279" spans="6:10" s="186" customFormat="1" hidden="1" x14ac:dyDescent="0.2">
      <c r="F279" s="198"/>
      <c r="H279" s="198"/>
      <c r="I279" s="198"/>
      <c r="J279" s="198"/>
    </row>
    <row r="280" spans="6:10" s="186" customFormat="1" hidden="1" x14ac:dyDescent="0.2">
      <c r="F280" s="198"/>
      <c r="H280" s="198"/>
      <c r="I280" s="198"/>
      <c r="J280" s="198"/>
    </row>
    <row r="281" spans="6:10" s="186" customFormat="1" hidden="1" x14ac:dyDescent="0.2">
      <c r="F281" s="198"/>
      <c r="H281" s="198"/>
      <c r="I281" s="198"/>
      <c r="J281" s="198"/>
    </row>
    <row r="282" spans="6:10" s="186" customFormat="1" hidden="1" x14ac:dyDescent="0.2">
      <c r="F282" s="198"/>
      <c r="H282" s="198"/>
      <c r="I282" s="198"/>
      <c r="J282" s="198"/>
    </row>
    <row r="283" spans="6:10" s="186" customFormat="1" hidden="1" x14ac:dyDescent="0.2">
      <c r="F283" s="198"/>
      <c r="H283" s="198"/>
      <c r="I283" s="198"/>
      <c r="J283" s="198"/>
    </row>
    <row r="284" spans="6:10" s="186" customFormat="1" hidden="1" x14ac:dyDescent="0.2">
      <c r="F284" s="198"/>
      <c r="H284" s="198"/>
      <c r="I284" s="198"/>
      <c r="J284" s="198"/>
    </row>
    <row r="285" spans="6:10" s="186" customFormat="1" hidden="1" x14ac:dyDescent="0.2">
      <c r="F285" s="198"/>
      <c r="H285" s="198"/>
      <c r="I285" s="198"/>
      <c r="J285" s="198"/>
    </row>
    <row r="286" spans="6:10" s="186" customFormat="1" hidden="1" x14ac:dyDescent="0.2">
      <c r="F286" s="198"/>
      <c r="H286" s="198"/>
      <c r="I286" s="198"/>
      <c r="J286" s="198"/>
    </row>
    <row r="287" spans="6:10" s="186" customFormat="1" hidden="1" x14ac:dyDescent="0.2">
      <c r="F287" s="198"/>
      <c r="H287" s="198"/>
      <c r="I287" s="198"/>
      <c r="J287" s="198"/>
    </row>
    <row r="288" spans="6:10" s="186" customFormat="1" hidden="1" x14ac:dyDescent="0.2">
      <c r="F288" s="198"/>
      <c r="H288" s="198"/>
      <c r="I288" s="198"/>
      <c r="J288" s="198"/>
    </row>
    <row r="289" spans="6:10" s="186" customFormat="1" hidden="1" x14ac:dyDescent="0.2">
      <c r="F289" s="198"/>
      <c r="H289" s="198"/>
      <c r="I289" s="198"/>
      <c r="J289" s="198"/>
    </row>
    <row r="290" spans="6:10" s="186" customFormat="1" hidden="1" x14ac:dyDescent="0.2">
      <c r="F290" s="198"/>
      <c r="H290" s="198"/>
      <c r="I290" s="198"/>
      <c r="J290" s="198"/>
    </row>
    <row r="291" spans="6:10" s="186" customFormat="1" hidden="1" x14ac:dyDescent="0.2">
      <c r="F291" s="198"/>
      <c r="H291" s="198"/>
      <c r="I291" s="198"/>
      <c r="J291" s="198"/>
    </row>
    <row r="292" spans="6:10" s="186" customFormat="1" hidden="1" x14ac:dyDescent="0.2">
      <c r="F292" s="198"/>
      <c r="H292" s="198"/>
      <c r="I292" s="198"/>
      <c r="J292" s="198"/>
    </row>
    <row r="293" spans="6:10" s="186" customFormat="1" hidden="1" x14ac:dyDescent="0.2">
      <c r="F293" s="198"/>
      <c r="H293" s="198"/>
      <c r="I293" s="198"/>
      <c r="J293" s="198"/>
    </row>
    <row r="294" spans="6:10" s="186" customFormat="1" hidden="1" x14ac:dyDescent="0.2">
      <c r="F294" s="198"/>
      <c r="H294" s="198"/>
      <c r="I294" s="198"/>
      <c r="J294" s="198"/>
    </row>
    <row r="295" spans="6:10" s="186" customFormat="1" hidden="1" x14ac:dyDescent="0.2">
      <c r="F295" s="198"/>
      <c r="H295" s="198"/>
      <c r="I295" s="198"/>
      <c r="J295" s="198"/>
    </row>
    <row r="296" spans="6:10" s="186" customFormat="1" hidden="1" x14ac:dyDescent="0.2">
      <c r="F296" s="198"/>
      <c r="H296" s="198"/>
      <c r="I296" s="198"/>
      <c r="J296" s="198"/>
    </row>
    <row r="297" spans="6:10" s="186" customFormat="1" hidden="1" x14ac:dyDescent="0.2">
      <c r="F297" s="198"/>
      <c r="H297" s="198"/>
      <c r="I297" s="198"/>
      <c r="J297" s="198"/>
    </row>
    <row r="298" spans="6:10" s="186" customFormat="1" hidden="1" x14ac:dyDescent="0.2">
      <c r="F298" s="198"/>
      <c r="H298" s="198"/>
      <c r="I298" s="198"/>
      <c r="J298" s="198"/>
    </row>
    <row r="299" spans="6:10" s="186" customFormat="1" hidden="1" x14ac:dyDescent="0.2">
      <c r="F299" s="198"/>
      <c r="H299" s="198"/>
      <c r="I299" s="198"/>
      <c r="J299" s="198"/>
    </row>
    <row r="300" spans="6:10" s="186" customFormat="1" hidden="1" x14ac:dyDescent="0.2">
      <c r="F300" s="198"/>
      <c r="H300" s="198"/>
      <c r="I300" s="198"/>
      <c r="J300" s="198"/>
    </row>
    <row r="301" spans="6:10" s="186" customFormat="1" hidden="1" x14ac:dyDescent="0.2">
      <c r="F301" s="198"/>
      <c r="H301" s="198"/>
      <c r="I301" s="198"/>
      <c r="J301" s="198"/>
    </row>
    <row r="302" spans="6:10" s="186" customFormat="1" hidden="1" x14ac:dyDescent="0.2">
      <c r="F302" s="198"/>
      <c r="H302" s="198"/>
      <c r="I302" s="198"/>
      <c r="J302" s="198"/>
    </row>
    <row r="303" spans="6:10" s="186" customFormat="1" hidden="1" x14ac:dyDescent="0.2">
      <c r="F303" s="198"/>
      <c r="H303" s="198"/>
      <c r="I303" s="198"/>
      <c r="J303" s="198"/>
    </row>
    <row r="304" spans="6:10" s="186" customFormat="1" hidden="1" x14ac:dyDescent="0.2">
      <c r="F304" s="198"/>
      <c r="H304" s="198"/>
      <c r="I304" s="198"/>
      <c r="J304" s="198"/>
    </row>
    <row r="305" spans="6:10" s="186" customFormat="1" hidden="1" x14ac:dyDescent="0.2">
      <c r="F305" s="198"/>
      <c r="H305" s="198"/>
      <c r="I305" s="198"/>
      <c r="J305" s="198"/>
    </row>
    <row r="306" spans="6:10" s="186" customFormat="1" hidden="1" x14ac:dyDescent="0.2">
      <c r="F306" s="198"/>
      <c r="H306" s="198"/>
      <c r="I306" s="198"/>
      <c r="J306" s="198"/>
    </row>
    <row r="307" spans="6:10" s="186" customFormat="1" hidden="1" x14ac:dyDescent="0.2">
      <c r="F307" s="198"/>
      <c r="H307" s="198"/>
      <c r="I307" s="198"/>
      <c r="J307" s="198"/>
    </row>
    <row r="308" spans="6:10" s="186" customFormat="1" hidden="1" x14ac:dyDescent="0.2">
      <c r="F308" s="198"/>
      <c r="H308" s="198"/>
      <c r="I308" s="198"/>
      <c r="J308" s="198"/>
    </row>
    <row r="309" spans="6:10" s="186" customFormat="1" hidden="1" x14ac:dyDescent="0.2">
      <c r="F309" s="198"/>
      <c r="H309" s="198"/>
      <c r="I309" s="198"/>
      <c r="J309" s="198"/>
    </row>
    <row r="310" spans="6:10" s="186" customFormat="1" hidden="1" x14ac:dyDescent="0.2">
      <c r="F310" s="198"/>
      <c r="H310" s="198"/>
      <c r="I310" s="198"/>
      <c r="J310" s="198"/>
    </row>
    <row r="311" spans="6:10" s="186" customFormat="1" hidden="1" x14ac:dyDescent="0.2">
      <c r="F311" s="198"/>
      <c r="H311" s="198"/>
      <c r="I311" s="198"/>
      <c r="J311" s="198"/>
    </row>
    <row r="312" spans="6:10" s="186" customFormat="1" hidden="1" x14ac:dyDescent="0.2">
      <c r="F312" s="198"/>
      <c r="H312" s="198"/>
      <c r="I312" s="198"/>
      <c r="J312" s="198"/>
    </row>
    <row r="313" spans="6:10" s="186" customFormat="1" hidden="1" x14ac:dyDescent="0.2">
      <c r="F313" s="198"/>
      <c r="H313" s="198"/>
      <c r="I313" s="198"/>
      <c r="J313" s="198"/>
    </row>
    <row r="314" spans="6:10" s="186" customFormat="1" hidden="1" x14ac:dyDescent="0.2">
      <c r="F314" s="198"/>
      <c r="H314" s="198"/>
      <c r="I314" s="198"/>
      <c r="J314" s="198"/>
    </row>
    <row r="315" spans="6:10" s="186" customFormat="1" hidden="1" x14ac:dyDescent="0.2">
      <c r="F315" s="198"/>
      <c r="H315" s="198"/>
      <c r="I315" s="198"/>
      <c r="J315" s="198"/>
    </row>
    <row r="316" spans="6:10" s="186" customFormat="1" hidden="1" x14ac:dyDescent="0.2">
      <c r="F316" s="198"/>
      <c r="H316" s="198"/>
      <c r="I316" s="198"/>
      <c r="J316" s="198"/>
    </row>
    <row r="317" spans="6:10" s="186" customFormat="1" hidden="1" x14ac:dyDescent="0.2">
      <c r="F317" s="198"/>
      <c r="H317" s="198"/>
      <c r="I317" s="198"/>
      <c r="J317" s="198"/>
    </row>
    <row r="318" spans="6:10" s="186" customFormat="1" hidden="1" x14ac:dyDescent="0.2">
      <c r="F318" s="198"/>
      <c r="H318" s="198"/>
      <c r="I318" s="198"/>
      <c r="J318" s="198"/>
    </row>
    <row r="319" spans="6:10" s="186" customFormat="1" hidden="1" x14ac:dyDescent="0.2">
      <c r="F319" s="198"/>
      <c r="H319" s="198"/>
      <c r="I319" s="198"/>
      <c r="J319" s="198"/>
    </row>
    <row r="320" spans="6:10" s="186" customFormat="1" hidden="1" x14ac:dyDescent="0.2">
      <c r="F320" s="198"/>
      <c r="H320" s="198"/>
      <c r="I320" s="198"/>
      <c r="J320" s="198"/>
    </row>
    <row r="321" spans="6:10" s="186" customFormat="1" hidden="1" x14ac:dyDescent="0.2">
      <c r="F321" s="198"/>
      <c r="H321" s="198"/>
      <c r="I321" s="198"/>
      <c r="J321" s="198"/>
    </row>
    <row r="322" spans="6:10" s="186" customFormat="1" hidden="1" x14ac:dyDescent="0.2">
      <c r="F322" s="198"/>
      <c r="H322" s="198"/>
      <c r="I322" s="198"/>
      <c r="J322" s="198"/>
    </row>
    <row r="323" spans="6:10" s="186" customFormat="1" hidden="1" x14ac:dyDescent="0.2">
      <c r="F323" s="198"/>
      <c r="H323" s="198"/>
      <c r="I323" s="198"/>
      <c r="J323" s="198"/>
    </row>
    <row r="324" spans="6:10" s="186" customFormat="1" hidden="1" x14ac:dyDescent="0.2">
      <c r="F324" s="198"/>
      <c r="H324" s="198"/>
      <c r="I324" s="198"/>
      <c r="J324" s="198"/>
    </row>
    <row r="325" spans="6:10" s="186" customFormat="1" hidden="1" x14ac:dyDescent="0.2">
      <c r="F325" s="198"/>
      <c r="H325" s="198"/>
      <c r="I325" s="198"/>
      <c r="J325" s="198"/>
    </row>
    <row r="326" spans="6:10" s="186" customFormat="1" hidden="1" x14ac:dyDescent="0.2">
      <c r="F326" s="198"/>
      <c r="H326" s="198"/>
      <c r="I326" s="198"/>
      <c r="J326" s="198"/>
    </row>
    <row r="327" spans="6:10" s="186" customFormat="1" hidden="1" x14ac:dyDescent="0.2">
      <c r="F327" s="198"/>
      <c r="H327" s="198"/>
      <c r="I327" s="198"/>
      <c r="J327" s="198"/>
    </row>
    <row r="328" spans="6:10" s="186" customFormat="1" hidden="1" x14ac:dyDescent="0.2">
      <c r="F328" s="198"/>
      <c r="H328" s="198"/>
      <c r="I328" s="198"/>
      <c r="J328" s="198"/>
    </row>
    <row r="329" spans="6:10" s="186" customFormat="1" hidden="1" x14ac:dyDescent="0.2">
      <c r="F329" s="198"/>
      <c r="H329" s="198"/>
      <c r="I329" s="198"/>
      <c r="J329" s="198"/>
    </row>
    <row r="330" spans="6:10" s="186" customFormat="1" hidden="1" x14ac:dyDescent="0.2">
      <c r="F330" s="198"/>
      <c r="H330" s="198"/>
      <c r="I330" s="198"/>
      <c r="J330" s="198"/>
    </row>
    <row r="331" spans="6:10" s="186" customFormat="1" hidden="1" x14ac:dyDescent="0.2">
      <c r="F331" s="198"/>
      <c r="H331" s="198"/>
      <c r="I331" s="198"/>
      <c r="J331" s="198"/>
    </row>
    <row r="332" spans="6:10" s="186" customFormat="1" hidden="1" x14ac:dyDescent="0.2">
      <c r="F332" s="198"/>
      <c r="H332" s="198"/>
      <c r="I332" s="198"/>
      <c r="J332" s="198"/>
    </row>
    <row r="333" spans="6:10" s="186" customFormat="1" hidden="1" x14ac:dyDescent="0.2">
      <c r="F333" s="198"/>
      <c r="H333" s="198"/>
      <c r="I333" s="198"/>
      <c r="J333" s="198"/>
    </row>
    <row r="334" spans="6:10" s="186" customFormat="1" hidden="1" x14ac:dyDescent="0.2">
      <c r="F334" s="198"/>
      <c r="H334" s="198"/>
      <c r="I334" s="198"/>
      <c r="J334" s="198"/>
    </row>
    <row r="335" spans="6:10" s="186" customFormat="1" hidden="1" x14ac:dyDescent="0.2">
      <c r="F335" s="198"/>
      <c r="H335" s="198"/>
      <c r="I335" s="198"/>
      <c r="J335" s="198"/>
    </row>
    <row r="336" spans="6:10" s="186" customFormat="1" hidden="1" x14ac:dyDescent="0.2">
      <c r="F336" s="198"/>
      <c r="H336" s="198"/>
      <c r="I336" s="198"/>
      <c r="J336" s="198"/>
    </row>
    <row r="337" spans="6:10" s="186" customFormat="1" hidden="1" x14ac:dyDescent="0.2">
      <c r="F337" s="198"/>
      <c r="H337" s="198"/>
      <c r="I337" s="198"/>
      <c r="J337" s="198"/>
    </row>
    <row r="338" spans="6:10" s="186" customFormat="1" hidden="1" x14ac:dyDescent="0.2">
      <c r="F338" s="198"/>
      <c r="H338" s="198"/>
      <c r="I338" s="198"/>
      <c r="J338" s="198"/>
    </row>
    <row r="339" spans="6:10" s="186" customFormat="1" hidden="1" x14ac:dyDescent="0.2">
      <c r="F339" s="198"/>
      <c r="H339" s="198"/>
      <c r="I339" s="198"/>
      <c r="J339" s="198"/>
    </row>
    <row r="340" spans="6:10" s="186" customFormat="1" hidden="1" x14ac:dyDescent="0.2">
      <c r="F340" s="198"/>
      <c r="H340" s="198"/>
      <c r="I340" s="198"/>
      <c r="J340" s="198"/>
    </row>
    <row r="341" spans="6:10" s="186" customFormat="1" hidden="1" x14ac:dyDescent="0.2">
      <c r="F341" s="198"/>
      <c r="H341" s="198"/>
      <c r="I341" s="198"/>
      <c r="J341" s="198"/>
    </row>
    <row r="342" spans="6:10" s="186" customFormat="1" hidden="1" x14ac:dyDescent="0.2">
      <c r="F342" s="198"/>
      <c r="H342" s="198"/>
      <c r="I342" s="198"/>
      <c r="J342" s="198"/>
    </row>
    <row r="343" spans="6:10" s="186" customFormat="1" hidden="1" x14ac:dyDescent="0.2">
      <c r="F343" s="198"/>
      <c r="H343" s="198"/>
      <c r="I343" s="198"/>
      <c r="J343" s="198"/>
    </row>
    <row r="344" spans="6:10" s="186" customFormat="1" hidden="1" x14ac:dyDescent="0.2">
      <c r="F344" s="198"/>
      <c r="H344" s="198"/>
      <c r="I344" s="198"/>
      <c r="J344" s="198"/>
    </row>
    <row r="345" spans="6:10" s="186" customFormat="1" hidden="1" x14ac:dyDescent="0.2">
      <c r="F345" s="198"/>
      <c r="H345" s="198"/>
      <c r="I345" s="198"/>
      <c r="J345" s="198"/>
    </row>
    <row r="346" spans="6:10" s="186" customFormat="1" hidden="1" x14ac:dyDescent="0.2">
      <c r="F346" s="198"/>
      <c r="H346" s="198"/>
      <c r="I346" s="198"/>
      <c r="J346" s="198"/>
    </row>
    <row r="347" spans="6:10" s="186" customFormat="1" hidden="1" x14ac:dyDescent="0.2">
      <c r="F347" s="198"/>
      <c r="H347" s="198"/>
      <c r="I347" s="198"/>
      <c r="J347" s="198"/>
    </row>
    <row r="348" spans="6:10" s="186" customFormat="1" hidden="1" x14ac:dyDescent="0.2">
      <c r="F348" s="198"/>
      <c r="H348" s="198"/>
      <c r="I348" s="198"/>
      <c r="J348" s="198"/>
    </row>
    <row r="349" spans="6:10" s="186" customFormat="1" hidden="1" x14ac:dyDescent="0.2">
      <c r="F349" s="198"/>
      <c r="H349" s="198"/>
      <c r="I349" s="198"/>
      <c r="J349" s="198"/>
    </row>
    <row r="350" spans="6:10" s="186" customFormat="1" hidden="1" x14ac:dyDescent="0.2">
      <c r="F350" s="198"/>
      <c r="H350" s="198"/>
      <c r="I350" s="198"/>
      <c r="J350" s="198"/>
    </row>
    <row r="351" spans="6:10" s="186" customFormat="1" hidden="1" x14ac:dyDescent="0.2">
      <c r="F351" s="198"/>
      <c r="H351" s="198"/>
      <c r="I351" s="198"/>
      <c r="J351" s="198"/>
    </row>
    <row r="352" spans="6:10" s="186" customFormat="1" hidden="1" x14ac:dyDescent="0.2">
      <c r="F352" s="198"/>
      <c r="H352" s="198"/>
      <c r="I352" s="198"/>
      <c r="J352" s="198"/>
    </row>
    <row r="353" spans="6:10" s="186" customFormat="1" hidden="1" x14ac:dyDescent="0.2">
      <c r="F353" s="198"/>
      <c r="H353" s="198"/>
      <c r="I353" s="198"/>
      <c r="J353" s="198"/>
    </row>
    <row r="354" spans="6:10" s="186" customFormat="1" hidden="1" x14ac:dyDescent="0.2">
      <c r="F354" s="198"/>
      <c r="H354" s="198"/>
      <c r="I354" s="198"/>
      <c r="J354" s="198"/>
    </row>
    <row r="355" spans="6:10" s="186" customFormat="1" hidden="1" x14ac:dyDescent="0.2">
      <c r="F355" s="198"/>
      <c r="H355" s="198"/>
      <c r="I355" s="198"/>
      <c r="J355" s="198"/>
    </row>
    <row r="356" spans="6:10" s="186" customFormat="1" hidden="1" x14ac:dyDescent="0.2">
      <c r="F356" s="198"/>
      <c r="H356" s="198"/>
      <c r="I356" s="198"/>
      <c r="J356" s="198"/>
    </row>
    <row r="357" spans="6:10" s="186" customFormat="1" hidden="1" x14ac:dyDescent="0.2">
      <c r="F357" s="198"/>
      <c r="H357" s="198"/>
      <c r="I357" s="198"/>
      <c r="J357" s="198"/>
    </row>
    <row r="358" spans="6:10" s="186" customFormat="1" hidden="1" x14ac:dyDescent="0.2">
      <c r="F358" s="198"/>
      <c r="H358" s="198"/>
      <c r="I358" s="198"/>
      <c r="J358" s="198"/>
    </row>
    <row r="359" spans="6:10" s="186" customFormat="1" hidden="1" x14ac:dyDescent="0.2">
      <c r="F359" s="198"/>
      <c r="H359" s="198"/>
      <c r="I359" s="198"/>
      <c r="J359" s="198"/>
    </row>
    <row r="360" spans="6:10" s="186" customFormat="1" hidden="1" x14ac:dyDescent="0.2">
      <c r="F360" s="198"/>
      <c r="H360" s="198"/>
      <c r="I360" s="198"/>
      <c r="J360" s="198"/>
    </row>
    <row r="361" spans="6:10" s="186" customFormat="1" hidden="1" x14ac:dyDescent="0.2">
      <c r="F361" s="198"/>
      <c r="H361" s="198"/>
      <c r="I361" s="198"/>
      <c r="J361" s="198"/>
    </row>
    <row r="362" spans="6:10" s="186" customFormat="1" hidden="1" x14ac:dyDescent="0.2">
      <c r="F362" s="198"/>
      <c r="H362" s="198"/>
      <c r="I362" s="198"/>
      <c r="J362" s="198"/>
    </row>
    <row r="363" spans="6:10" s="186" customFormat="1" hidden="1" x14ac:dyDescent="0.2">
      <c r="F363" s="198"/>
      <c r="H363" s="198"/>
      <c r="I363" s="198"/>
      <c r="J363" s="198"/>
    </row>
    <row r="364" spans="6:10" s="186" customFormat="1" hidden="1" x14ac:dyDescent="0.2">
      <c r="F364" s="198"/>
      <c r="H364" s="198"/>
      <c r="I364" s="198"/>
      <c r="J364" s="198"/>
    </row>
    <row r="365" spans="6:10" s="186" customFormat="1" hidden="1" x14ac:dyDescent="0.2">
      <c r="F365" s="198"/>
      <c r="H365" s="198"/>
      <c r="I365" s="198"/>
      <c r="J365" s="198"/>
    </row>
    <row r="366" spans="6:10" s="186" customFormat="1" hidden="1" x14ac:dyDescent="0.2">
      <c r="F366" s="198"/>
      <c r="H366" s="198"/>
      <c r="I366" s="198"/>
      <c r="J366" s="198"/>
    </row>
    <row r="367" spans="6:10" s="186" customFormat="1" hidden="1" x14ac:dyDescent="0.2">
      <c r="F367" s="198"/>
      <c r="H367" s="198"/>
      <c r="I367" s="198"/>
      <c r="J367" s="198"/>
    </row>
    <row r="368" spans="6:10" s="186" customFormat="1" hidden="1" x14ac:dyDescent="0.2">
      <c r="F368" s="198"/>
      <c r="H368" s="198"/>
      <c r="I368" s="198"/>
      <c r="J368" s="198"/>
    </row>
    <row r="369" spans="6:10" s="186" customFormat="1" hidden="1" x14ac:dyDescent="0.2">
      <c r="F369" s="198"/>
      <c r="H369" s="198"/>
      <c r="I369" s="198"/>
      <c r="J369" s="198"/>
    </row>
    <row r="370" spans="6:10" s="186" customFormat="1" hidden="1" x14ac:dyDescent="0.2">
      <c r="F370" s="198"/>
      <c r="H370" s="198"/>
      <c r="I370" s="198"/>
      <c r="J370" s="198"/>
    </row>
    <row r="371" spans="6:10" s="186" customFormat="1" hidden="1" x14ac:dyDescent="0.2">
      <c r="F371" s="198"/>
      <c r="H371" s="198"/>
      <c r="I371" s="198"/>
      <c r="J371" s="198"/>
    </row>
    <row r="372" spans="6:10" s="186" customFormat="1" hidden="1" x14ac:dyDescent="0.2">
      <c r="F372" s="198"/>
      <c r="H372" s="198"/>
      <c r="I372" s="198"/>
      <c r="J372" s="198"/>
    </row>
    <row r="373" spans="6:10" s="186" customFormat="1" hidden="1" x14ac:dyDescent="0.2">
      <c r="F373" s="198"/>
      <c r="H373" s="198"/>
      <c r="I373" s="198"/>
      <c r="J373" s="198"/>
    </row>
    <row r="374" spans="6:10" s="186" customFormat="1" hidden="1" x14ac:dyDescent="0.2">
      <c r="F374" s="198"/>
      <c r="H374" s="198"/>
      <c r="I374" s="198"/>
      <c r="J374" s="198"/>
    </row>
    <row r="375" spans="6:10" s="186" customFormat="1" hidden="1" x14ac:dyDescent="0.2">
      <c r="F375" s="198"/>
      <c r="H375" s="198"/>
      <c r="I375" s="198"/>
      <c r="J375" s="198"/>
    </row>
    <row r="376" spans="6:10" s="186" customFormat="1" hidden="1" x14ac:dyDescent="0.2">
      <c r="F376" s="198"/>
      <c r="H376" s="198"/>
      <c r="I376" s="198"/>
      <c r="J376" s="198"/>
    </row>
    <row r="377" spans="6:10" s="186" customFormat="1" hidden="1" x14ac:dyDescent="0.2">
      <c r="F377" s="198"/>
      <c r="H377" s="198"/>
      <c r="I377" s="198"/>
      <c r="J377" s="198"/>
    </row>
    <row r="378" spans="6:10" s="186" customFormat="1" hidden="1" x14ac:dyDescent="0.2">
      <c r="F378" s="198"/>
      <c r="H378" s="198"/>
      <c r="I378" s="198"/>
      <c r="J378" s="198"/>
    </row>
    <row r="379" spans="6:10" s="186" customFormat="1" hidden="1" x14ac:dyDescent="0.2">
      <c r="F379" s="198"/>
      <c r="H379" s="198"/>
      <c r="I379" s="198"/>
      <c r="J379" s="198"/>
    </row>
    <row r="380" spans="6:10" s="186" customFormat="1" hidden="1" x14ac:dyDescent="0.2">
      <c r="F380" s="198"/>
      <c r="H380" s="198"/>
      <c r="I380" s="198"/>
      <c r="J380" s="198"/>
    </row>
    <row r="381" spans="6:10" s="186" customFormat="1" hidden="1" x14ac:dyDescent="0.2">
      <c r="F381" s="198"/>
      <c r="H381" s="198"/>
      <c r="I381" s="198"/>
      <c r="J381" s="198"/>
    </row>
    <row r="382" spans="6:10" s="186" customFormat="1" hidden="1" x14ac:dyDescent="0.2">
      <c r="F382" s="198"/>
      <c r="H382" s="198"/>
      <c r="I382" s="198"/>
      <c r="J382" s="198"/>
    </row>
    <row r="383" spans="6:10" s="186" customFormat="1" hidden="1" x14ac:dyDescent="0.2">
      <c r="F383" s="198"/>
      <c r="H383" s="198"/>
      <c r="I383" s="198"/>
      <c r="J383" s="198"/>
    </row>
    <row r="384" spans="6:10" s="186" customFormat="1" hidden="1" x14ac:dyDescent="0.2">
      <c r="F384" s="198"/>
      <c r="H384" s="198"/>
      <c r="I384" s="198"/>
      <c r="J384" s="198"/>
    </row>
    <row r="385" spans="6:10" s="186" customFormat="1" hidden="1" x14ac:dyDescent="0.2">
      <c r="F385" s="198"/>
      <c r="H385" s="198"/>
      <c r="I385" s="198"/>
      <c r="J385" s="198"/>
    </row>
    <row r="386" spans="6:10" s="186" customFormat="1" hidden="1" x14ac:dyDescent="0.2">
      <c r="F386" s="198"/>
      <c r="H386" s="198"/>
      <c r="I386" s="198"/>
      <c r="J386" s="198"/>
    </row>
    <row r="387" spans="6:10" s="186" customFormat="1" hidden="1" x14ac:dyDescent="0.2">
      <c r="F387" s="198"/>
      <c r="H387" s="198"/>
      <c r="I387" s="198"/>
      <c r="J387" s="198"/>
    </row>
    <row r="388" spans="6:10" s="186" customFormat="1" hidden="1" x14ac:dyDescent="0.2">
      <c r="F388" s="198"/>
      <c r="H388" s="198"/>
      <c r="I388" s="198"/>
      <c r="J388" s="198"/>
    </row>
    <row r="389" spans="6:10" s="186" customFormat="1" hidden="1" x14ac:dyDescent="0.2">
      <c r="F389" s="198"/>
      <c r="H389" s="198"/>
      <c r="I389" s="198"/>
      <c r="J389" s="198"/>
    </row>
    <row r="390" spans="6:10" s="186" customFormat="1" hidden="1" x14ac:dyDescent="0.2">
      <c r="F390" s="198"/>
      <c r="H390" s="198"/>
      <c r="I390" s="198"/>
      <c r="J390" s="198"/>
    </row>
    <row r="391" spans="6:10" s="186" customFormat="1" hidden="1" x14ac:dyDescent="0.2">
      <c r="F391" s="198"/>
      <c r="H391" s="198"/>
      <c r="I391" s="198"/>
      <c r="J391" s="198"/>
    </row>
    <row r="392" spans="6:10" s="186" customFormat="1" hidden="1" x14ac:dyDescent="0.2">
      <c r="F392" s="198"/>
      <c r="H392" s="198"/>
      <c r="I392" s="198"/>
      <c r="J392" s="198"/>
    </row>
    <row r="393" spans="6:10" s="186" customFormat="1" hidden="1" x14ac:dyDescent="0.2">
      <c r="F393" s="198"/>
      <c r="H393" s="198"/>
      <c r="I393" s="198"/>
      <c r="J393" s="198"/>
    </row>
    <row r="394" spans="6:10" s="186" customFormat="1" hidden="1" x14ac:dyDescent="0.2">
      <c r="F394" s="198"/>
      <c r="H394" s="198"/>
      <c r="I394" s="198"/>
      <c r="J394" s="198"/>
    </row>
    <row r="395" spans="6:10" s="186" customFormat="1" hidden="1" x14ac:dyDescent="0.2">
      <c r="F395" s="198"/>
      <c r="H395" s="198"/>
      <c r="I395" s="198"/>
      <c r="J395" s="198"/>
    </row>
    <row r="396" spans="6:10" s="186" customFormat="1" hidden="1" x14ac:dyDescent="0.2">
      <c r="F396" s="198"/>
      <c r="H396" s="198"/>
      <c r="I396" s="198"/>
      <c r="J396" s="198"/>
    </row>
    <row r="397" spans="6:10" s="186" customFormat="1" hidden="1" x14ac:dyDescent="0.2">
      <c r="F397" s="198"/>
      <c r="H397" s="198"/>
      <c r="I397" s="198"/>
      <c r="J397" s="198"/>
    </row>
    <row r="398" spans="6:10" s="186" customFormat="1" hidden="1" x14ac:dyDescent="0.2">
      <c r="F398" s="198"/>
      <c r="H398" s="198"/>
      <c r="I398" s="198"/>
      <c r="J398" s="198"/>
    </row>
    <row r="399" spans="6:10" s="186" customFormat="1" hidden="1" x14ac:dyDescent="0.2">
      <c r="F399" s="198"/>
      <c r="H399" s="198"/>
      <c r="I399" s="198"/>
      <c r="J399" s="198"/>
    </row>
    <row r="400" spans="6:10" s="186" customFormat="1" hidden="1" x14ac:dyDescent="0.2">
      <c r="F400" s="198"/>
      <c r="H400" s="198"/>
      <c r="I400" s="198"/>
      <c r="J400" s="198"/>
    </row>
    <row r="401" spans="6:10" s="186" customFormat="1" hidden="1" x14ac:dyDescent="0.2">
      <c r="F401" s="198"/>
      <c r="H401" s="198"/>
      <c r="I401" s="198"/>
      <c r="J401" s="198"/>
    </row>
    <row r="402" spans="6:10" s="186" customFormat="1" hidden="1" x14ac:dyDescent="0.2">
      <c r="F402" s="198"/>
      <c r="H402" s="198"/>
      <c r="I402" s="198"/>
      <c r="J402" s="198"/>
    </row>
    <row r="403" spans="6:10" s="186" customFormat="1" hidden="1" x14ac:dyDescent="0.2">
      <c r="F403" s="198"/>
      <c r="H403" s="198"/>
      <c r="I403" s="198"/>
      <c r="J403" s="198"/>
    </row>
    <row r="404" spans="6:10" s="186" customFormat="1" hidden="1" x14ac:dyDescent="0.2">
      <c r="F404" s="198"/>
      <c r="H404" s="198"/>
      <c r="I404" s="198"/>
      <c r="J404" s="198"/>
    </row>
    <row r="405" spans="6:10" s="186" customFormat="1" hidden="1" x14ac:dyDescent="0.2">
      <c r="F405" s="198"/>
      <c r="H405" s="198"/>
      <c r="I405" s="198"/>
      <c r="J405" s="198"/>
    </row>
    <row r="406" spans="6:10" s="186" customFormat="1" hidden="1" x14ac:dyDescent="0.2">
      <c r="F406" s="198"/>
      <c r="H406" s="198"/>
      <c r="I406" s="198"/>
      <c r="J406" s="198"/>
    </row>
    <row r="407" spans="6:10" s="186" customFormat="1" hidden="1" x14ac:dyDescent="0.2">
      <c r="F407" s="198"/>
      <c r="H407" s="198"/>
      <c r="I407" s="198"/>
      <c r="J407" s="198"/>
    </row>
    <row r="408" spans="6:10" s="186" customFormat="1" hidden="1" x14ac:dyDescent="0.2">
      <c r="F408" s="198"/>
      <c r="H408" s="198"/>
      <c r="I408" s="198"/>
      <c r="J408" s="198"/>
    </row>
    <row r="409" spans="6:10" s="186" customFormat="1" hidden="1" x14ac:dyDescent="0.2">
      <c r="F409" s="198"/>
      <c r="H409" s="198"/>
      <c r="I409" s="198"/>
      <c r="J409" s="198"/>
    </row>
    <row r="410" spans="6:10" s="186" customFormat="1" hidden="1" x14ac:dyDescent="0.2">
      <c r="F410" s="198"/>
      <c r="H410" s="198"/>
      <c r="I410" s="198"/>
      <c r="J410" s="198"/>
    </row>
    <row r="411" spans="6:10" s="186" customFormat="1" hidden="1" x14ac:dyDescent="0.2">
      <c r="F411" s="198"/>
      <c r="H411" s="198"/>
      <c r="I411" s="198"/>
      <c r="J411" s="198"/>
    </row>
    <row r="412" spans="6:10" s="186" customFormat="1" hidden="1" x14ac:dyDescent="0.2">
      <c r="F412" s="198"/>
      <c r="H412" s="198"/>
      <c r="I412" s="198"/>
      <c r="J412" s="198"/>
    </row>
    <row r="413" spans="6:10" s="186" customFormat="1" hidden="1" x14ac:dyDescent="0.2">
      <c r="F413" s="198"/>
      <c r="H413" s="198"/>
      <c r="I413" s="198"/>
      <c r="J413" s="198"/>
    </row>
    <row r="414" spans="6:10" s="186" customFormat="1" hidden="1" x14ac:dyDescent="0.2">
      <c r="F414" s="198"/>
      <c r="H414" s="198"/>
      <c r="I414" s="198"/>
      <c r="J414" s="198"/>
    </row>
    <row r="415" spans="6:10" s="186" customFormat="1" hidden="1" x14ac:dyDescent="0.2">
      <c r="F415" s="198"/>
      <c r="H415" s="198"/>
      <c r="I415" s="198"/>
      <c r="J415" s="198"/>
    </row>
    <row r="416" spans="6:10" s="186" customFormat="1" hidden="1" x14ac:dyDescent="0.2">
      <c r="F416" s="198"/>
      <c r="H416" s="198"/>
      <c r="I416" s="198"/>
      <c r="J416" s="198"/>
    </row>
    <row r="417" spans="6:10" s="186" customFormat="1" hidden="1" x14ac:dyDescent="0.2">
      <c r="F417" s="198"/>
      <c r="H417" s="198"/>
      <c r="I417" s="198"/>
      <c r="J417" s="198"/>
    </row>
    <row r="418" spans="6:10" s="186" customFormat="1" hidden="1" x14ac:dyDescent="0.2">
      <c r="F418" s="198"/>
      <c r="H418" s="198"/>
      <c r="I418" s="198"/>
      <c r="J418" s="198"/>
    </row>
    <row r="419" spans="6:10" s="186" customFormat="1" hidden="1" x14ac:dyDescent="0.2">
      <c r="F419" s="198"/>
      <c r="H419" s="198"/>
      <c r="I419" s="198"/>
      <c r="J419" s="198"/>
    </row>
    <row r="420" spans="6:10" s="186" customFormat="1" hidden="1" x14ac:dyDescent="0.2">
      <c r="F420" s="198"/>
      <c r="H420" s="198"/>
      <c r="I420" s="198"/>
      <c r="J420" s="198"/>
    </row>
    <row r="421" spans="6:10" s="186" customFormat="1" hidden="1" x14ac:dyDescent="0.2">
      <c r="F421" s="198"/>
      <c r="H421" s="198"/>
      <c r="I421" s="198"/>
      <c r="J421" s="198"/>
    </row>
    <row r="422" spans="6:10" s="186" customFormat="1" hidden="1" x14ac:dyDescent="0.2">
      <c r="F422" s="198"/>
      <c r="H422" s="198"/>
      <c r="I422" s="198"/>
      <c r="J422" s="198"/>
    </row>
    <row r="423" spans="6:10" s="186" customFormat="1" hidden="1" x14ac:dyDescent="0.2">
      <c r="F423" s="198"/>
      <c r="H423" s="198"/>
      <c r="I423" s="198"/>
      <c r="J423" s="198"/>
    </row>
    <row r="424" spans="6:10" s="186" customFormat="1" hidden="1" x14ac:dyDescent="0.2">
      <c r="F424" s="198"/>
      <c r="H424" s="198"/>
      <c r="I424" s="198"/>
      <c r="J424" s="198"/>
    </row>
    <row r="425" spans="6:10" s="186" customFormat="1" hidden="1" x14ac:dyDescent="0.2">
      <c r="F425" s="198"/>
      <c r="H425" s="198"/>
      <c r="I425" s="198"/>
      <c r="J425" s="198"/>
    </row>
    <row r="426" spans="6:10" s="186" customFormat="1" hidden="1" x14ac:dyDescent="0.2">
      <c r="F426" s="198"/>
      <c r="H426" s="198"/>
      <c r="I426" s="198"/>
      <c r="J426" s="198"/>
    </row>
    <row r="427" spans="6:10" s="186" customFormat="1" hidden="1" x14ac:dyDescent="0.2">
      <c r="F427" s="198"/>
      <c r="H427" s="198"/>
      <c r="I427" s="198"/>
      <c r="J427" s="198"/>
    </row>
    <row r="428" spans="6:10" s="186" customFormat="1" hidden="1" x14ac:dyDescent="0.2">
      <c r="F428" s="198"/>
      <c r="H428" s="198"/>
      <c r="I428" s="198"/>
      <c r="J428" s="198"/>
    </row>
    <row r="429" spans="6:10" s="186" customFormat="1" hidden="1" x14ac:dyDescent="0.2">
      <c r="F429" s="198"/>
      <c r="H429" s="198"/>
      <c r="I429" s="198"/>
      <c r="J429" s="198"/>
    </row>
    <row r="430" spans="6:10" s="186" customFormat="1" hidden="1" x14ac:dyDescent="0.2">
      <c r="F430" s="198"/>
      <c r="H430" s="198"/>
      <c r="I430" s="198"/>
      <c r="J430" s="198"/>
    </row>
    <row r="431" spans="6:10" s="186" customFormat="1" hidden="1" x14ac:dyDescent="0.2">
      <c r="F431" s="198"/>
      <c r="H431" s="198"/>
      <c r="I431" s="198"/>
      <c r="J431" s="198"/>
    </row>
    <row r="432" spans="6:10" s="186" customFormat="1" hidden="1" x14ac:dyDescent="0.2">
      <c r="F432" s="198"/>
      <c r="H432" s="198"/>
      <c r="I432" s="198"/>
      <c r="J432" s="198"/>
    </row>
    <row r="433" spans="6:10" s="186" customFormat="1" hidden="1" x14ac:dyDescent="0.2">
      <c r="F433" s="198"/>
      <c r="H433" s="198"/>
      <c r="I433" s="198"/>
      <c r="J433" s="198"/>
    </row>
    <row r="434" spans="6:10" s="186" customFormat="1" hidden="1" x14ac:dyDescent="0.2">
      <c r="F434" s="198"/>
      <c r="H434" s="198"/>
      <c r="I434" s="198"/>
      <c r="J434" s="198"/>
    </row>
    <row r="435" spans="6:10" s="186" customFormat="1" hidden="1" x14ac:dyDescent="0.2">
      <c r="F435" s="198"/>
      <c r="H435" s="198"/>
      <c r="I435" s="198"/>
      <c r="J435" s="198"/>
    </row>
    <row r="436" spans="6:10" s="186" customFormat="1" hidden="1" x14ac:dyDescent="0.2">
      <c r="F436" s="198"/>
      <c r="H436" s="198"/>
      <c r="I436" s="198"/>
      <c r="J436" s="198"/>
    </row>
    <row r="437" spans="6:10" s="186" customFormat="1" hidden="1" x14ac:dyDescent="0.2">
      <c r="F437" s="198"/>
      <c r="H437" s="198"/>
      <c r="I437" s="198"/>
      <c r="J437" s="198"/>
    </row>
    <row r="438" spans="6:10" s="186" customFormat="1" hidden="1" x14ac:dyDescent="0.2">
      <c r="F438" s="198"/>
      <c r="H438" s="198"/>
      <c r="I438" s="198"/>
      <c r="J438" s="198"/>
    </row>
    <row r="439" spans="6:10" s="186" customFormat="1" hidden="1" x14ac:dyDescent="0.2">
      <c r="F439" s="198"/>
      <c r="H439" s="198"/>
      <c r="I439" s="198"/>
      <c r="J439" s="198"/>
    </row>
    <row r="440" spans="6:10" s="186" customFormat="1" hidden="1" x14ac:dyDescent="0.2">
      <c r="F440" s="198"/>
      <c r="H440" s="198"/>
      <c r="I440" s="198"/>
      <c r="J440" s="198"/>
    </row>
    <row r="441" spans="6:10" s="186" customFormat="1" hidden="1" x14ac:dyDescent="0.2">
      <c r="F441" s="198"/>
      <c r="H441" s="198"/>
      <c r="I441" s="198"/>
      <c r="J441" s="198"/>
    </row>
    <row r="442" spans="6:10" s="186" customFormat="1" hidden="1" x14ac:dyDescent="0.2">
      <c r="F442" s="198"/>
      <c r="H442" s="198"/>
      <c r="I442" s="198"/>
      <c r="J442" s="198"/>
    </row>
    <row r="443" spans="6:10" s="186" customFormat="1" hidden="1" x14ac:dyDescent="0.2">
      <c r="F443" s="198"/>
      <c r="H443" s="198"/>
      <c r="I443" s="198"/>
      <c r="J443" s="198"/>
    </row>
    <row r="444" spans="6:10" s="186" customFormat="1" hidden="1" x14ac:dyDescent="0.2">
      <c r="F444" s="198"/>
      <c r="H444" s="198"/>
      <c r="I444" s="198"/>
      <c r="J444" s="198"/>
    </row>
    <row r="445" spans="6:10" s="186" customFormat="1" hidden="1" x14ac:dyDescent="0.2">
      <c r="F445" s="198"/>
      <c r="H445" s="198"/>
      <c r="I445" s="198"/>
      <c r="J445" s="198"/>
    </row>
    <row r="446" spans="6:10" s="186" customFormat="1" hidden="1" x14ac:dyDescent="0.2">
      <c r="F446" s="198"/>
      <c r="H446" s="198"/>
      <c r="I446" s="198"/>
      <c r="J446" s="198"/>
    </row>
    <row r="447" spans="6:10" s="186" customFormat="1" hidden="1" x14ac:dyDescent="0.2">
      <c r="F447" s="198"/>
      <c r="H447" s="198"/>
      <c r="I447" s="198"/>
      <c r="J447" s="198"/>
    </row>
    <row r="448" spans="6:10" s="186" customFormat="1" hidden="1" x14ac:dyDescent="0.2">
      <c r="F448" s="198"/>
      <c r="H448" s="198"/>
      <c r="I448" s="198"/>
      <c r="J448" s="198"/>
    </row>
    <row r="449" spans="6:10" s="186" customFormat="1" hidden="1" x14ac:dyDescent="0.2">
      <c r="F449" s="198"/>
      <c r="H449" s="198"/>
      <c r="I449" s="198"/>
      <c r="J449" s="198"/>
    </row>
    <row r="450" spans="6:10" s="186" customFormat="1" hidden="1" x14ac:dyDescent="0.2">
      <c r="F450" s="198"/>
      <c r="H450" s="198"/>
      <c r="I450" s="198"/>
      <c r="J450" s="198"/>
    </row>
    <row r="451" spans="6:10" s="186" customFormat="1" hidden="1" x14ac:dyDescent="0.2">
      <c r="F451" s="198"/>
      <c r="H451" s="198"/>
      <c r="I451" s="198"/>
      <c r="J451" s="198"/>
    </row>
    <row r="452" spans="6:10" s="186" customFormat="1" hidden="1" x14ac:dyDescent="0.2">
      <c r="F452" s="198"/>
      <c r="H452" s="198"/>
      <c r="I452" s="198"/>
      <c r="J452" s="198"/>
    </row>
    <row r="453" spans="6:10" s="186" customFormat="1" hidden="1" x14ac:dyDescent="0.2">
      <c r="F453" s="198"/>
      <c r="H453" s="198"/>
      <c r="I453" s="198"/>
      <c r="J453" s="198"/>
    </row>
    <row r="454" spans="6:10" s="186" customFormat="1" hidden="1" x14ac:dyDescent="0.2">
      <c r="F454" s="198"/>
      <c r="H454" s="198"/>
      <c r="I454" s="198"/>
      <c r="J454" s="198"/>
    </row>
    <row r="455" spans="6:10" s="186" customFormat="1" hidden="1" x14ac:dyDescent="0.2">
      <c r="F455" s="198"/>
      <c r="H455" s="198"/>
      <c r="I455" s="198"/>
      <c r="J455" s="198"/>
    </row>
    <row r="456" spans="6:10" s="186" customFormat="1" hidden="1" x14ac:dyDescent="0.2">
      <c r="F456" s="198"/>
      <c r="H456" s="198"/>
      <c r="I456" s="198"/>
      <c r="J456" s="198"/>
    </row>
    <row r="457" spans="6:10" s="186" customFormat="1" hidden="1" x14ac:dyDescent="0.2">
      <c r="F457" s="198"/>
      <c r="H457" s="198"/>
      <c r="I457" s="198"/>
      <c r="J457" s="198"/>
    </row>
    <row r="458" spans="6:10" s="186" customFormat="1" hidden="1" x14ac:dyDescent="0.2">
      <c r="F458" s="198"/>
      <c r="H458" s="198"/>
      <c r="I458" s="198"/>
      <c r="J458" s="198"/>
    </row>
    <row r="459" spans="6:10" s="186" customFormat="1" hidden="1" x14ac:dyDescent="0.2">
      <c r="F459" s="198"/>
      <c r="H459" s="198"/>
      <c r="I459" s="198"/>
      <c r="J459" s="198"/>
    </row>
    <row r="460" spans="6:10" s="186" customFormat="1" hidden="1" x14ac:dyDescent="0.2">
      <c r="F460" s="198"/>
      <c r="H460" s="198"/>
      <c r="I460" s="198"/>
      <c r="J460" s="198"/>
    </row>
    <row r="461" spans="6:10" s="186" customFormat="1" hidden="1" x14ac:dyDescent="0.2">
      <c r="F461" s="198"/>
      <c r="H461" s="198"/>
      <c r="I461" s="198"/>
      <c r="J461" s="198"/>
    </row>
    <row r="462" spans="6:10" s="186" customFormat="1" hidden="1" x14ac:dyDescent="0.2">
      <c r="F462" s="198"/>
      <c r="H462" s="198"/>
      <c r="I462" s="198"/>
      <c r="J462" s="198"/>
    </row>
    <row r="463" spans="6:10" s="186" customFormat="1" hidden="1" x14ac:dyDescent="0.2">
      <c r="F463" s="198"/>
      <c r="H463" s="198"/>
      <c r="I463" s="198"/>
      <c r="J463" s="198"/>
    </row>
    <row r="464" spans="6:10" s="186" customFormat="1" hidden="1" x14ac:dyDescent="0.2">
      <c r="F464" s="198"/>
      <c r="H464" s="198"/>
      <c r="I464" s="198"/>
      <c r="J464" s="198"/>
    </row>
    <row r="465" spans="6:10" s="186" customFormat="1" hidden="1" x14ac:dyDescent="0.2">
      <c r="F465" s="198"/>
      <c r="H465" s="198"/>
      <c r="I465" s="198"/>
      <c r="J465" s="198"/>
    </row>
    <row r="466" spans="6:10" s="186" customFormat="1" hidden="1" x14ac:dyDescent="0.2">
      <c r="F466" s="198"/>
      <c r="H466" s="198"/>
      <c r="I466" s="198"/>
      <c r="J466" s="198"/>
    </row>
    <row r="467" spans="6:10" s="186" customFormat="1" hidden="1" x14ac:dyDescent="0.2">
      <c r="F467" s="198"/>
      <c r="H467" s="198"/>
      <c r="I467" s="198"/>
      <c r="J467" s="198"/>
    </row>
    <row r="468" spans="6:10" s="186" customFormat="1" hidden="1" x14ac:dyDescent="0.2">
      <c r="F468" s="198"/>
      <c r="H468" s="198"/>
      <c r="I468" s="198"/>
      <c r="J468" s="198"/>
    </row>
    <row r="469" spans="6:10" s="186" customFormat="1" hidden="1" x14ac:dyDescent="0.2">
      <c r="F469" s="198"/>
      <c r="H469" s="198"/>
      <c r="I469" s="198"/>
      <c r="J469" s="198"/>
    </row>
    <row r="470" spans="6:10" s="186" customFormat="1" hidden="1" x14ac:dyDescent="0.2">
      <c r="F470" s="198"/>
      <c r="H470" s="198"/>
      <c r="I470" s="198"/>
      <c r="J470" s="198"/>
    </row>
    <row r="471" spans="6:10" s="186" customFormat="1" hidden="1" x14ac:dyDescent="0.2">
      <c r="F471" s="198"/>
      <c r="H471" s="198"/>
      <c r="I471" s="198"/>
      <c r="J471" s="198"/>
    </row>
    <row r="472" spans="6:10" s="186" customFormat="1" hidden="1" x14ac:dyDescent="0.2">
      <c r="F472" s="198"/>
      <c r="H472" s="198"/>
      <c r="I472" s="198"/>
      <c r="J472" s="198"/>
    </row>
    <row r="473" spans="6:10" s="186" customFormat="1" hidden="1" x14ac:dyDescent="0.2">
      <c r="F473" s="198"/>
      <c r="H473" s="198"/>
      <c r="I473" s="198"/>
      <c r="J473" s="198"/>
    </row>
    <row r="474" spans="6:10" s="186" customFormat="1" hidden="1" x14ac:dyDescent="0.2">
      <c r="F474" s="198"/>
      <c r="H474" s="198"/>
      <c r="I474" s="198"/>
      <c r="J474" s="198"/>
    </row>
    <row r="475" spans="6:10" s="186" customFormat="1" hidden="1" x14ac:dyDescent="0.2">
      <c r="F475" s="198"/>
      <c r="H475" s="198"/>
      <c r="I475" s="198"/>
      <c r="J475" s="198"/>
    </row>
    <row r="476" spans="6:10" s="186" customFormat="1" hidden="1" x14ac:dyDescent="0.2">
      <c r="F476" s="198"/>
      <c r="H476" s="198"/>
      <c r="I476" s="198"/>
      <c r="J476" s="198"/>
    </row>
    <row r="477" spans="6:10" s="186" customFormat="1" hidden="1" x14ac:dyDescent="0.2">
      <c r="F477" s="198"/>
      <c r="H477" s="198"/>
      <c r="I477" s="198"/>
      <c r="J477" s="198"/>
    </row>
    <row r="478" spans="6:10" s="186" customFormat="1" hidden="1" x14ac:dyDescent="0.2">
      <c r="F478" s="198"/>
      <c r="H478" s="198"/>
      <c r="I478" s="198"/>
      <c r="J478" s="198"/>
    </row>
    <row r="479" spans="6:10" s="186" customFormat="1" hidden="1" x14ac:dyDescent="0.2">
      <c r="F479" s="198"/>
      <c r="H479" s="198"/>
      <c r="I479" s="198"/>
      <c r="J479" s="198"/>
    </row>
    <row r="480" spans="6:10" s="186" customFormat="1" hidden="1" x14ac:dyDescent="0.2">
      <c r="F480" s="198"/>
      <c r="H480" s="198"/>
      <c r="I480" s="198"/>
      <c r="J480" s="198"/>
    </row>
    <row r="481" spans="6:10" s="186" customFormat="1" hidden="1" x14ac:dyDescent="0.2">
      <c r="F481" s="198"/>
      <c r="H481" s="198"/>
      <c r="I481" s="198"/>
      <c r="J481" s="198"/>
    </row>
    <row r="482" spans="6:10" s="186" customFormat="1" hidden="1" x14ac:dyDescent="0.2">
      <c r="F482" s="198"/>
      <c r="H482" s="198"/>
      <c r="I482" s="198"/>
      <c r="J482" s="198"/>
    </row>
    <row r="483" spans="6:10" s="186" customFormat="1" hidden="1" x14ac:dyDescent="0.2">
      <c r="F483" s="198"/>
      <c r="H483" s="198"/>
      <c r="I483" s="198"/>
      <c r="J483" s="198"/>
    </row>
    <row r="484" spans="6:10" s="186" customFormat="1" hidden="1" x14ac:dyDescent="0.2">
      <c r="F484" s="198"/>
      <c r="H484" s="198"/>
      <c r="I484" s="198"/>
      <c r="J484" s="198"/>
    </row>
    <row r="485" spans="6:10" s="186" customFormat="1" hidden="1" x14ac:dyDescent="0.2">
      <c r="F485" s="198"/>
      <c r="H485" s="198"/>
      <c r="I485" s="198"/>
      <c r="J485" s="198"/>
    </row>
    <row r="486" spans="6:10" s="186" customFormat="1" hidden="1" x14ac:dyDescent="0.2">
      <c r="F486" s="198"/>
      <c r="H486" s="198"/>
      <c r="I486" s="198"/>
      <c r="J486" s="198"/>
    </row>
    <row r="487" spans="6:10" s="186" customFormat="1" hidden="1" x14ac:dyDescent="0.2">
      <c r="F487" s="198"/>
      <c r="H487" s="198"/>
      <c r="I487" s="198"/>
      <c r="J487" s="198"/>
    </row>
    <row r="488" spans="6:10" s="186" customFormat="1" hidden="1" x14ac:dyDescent="0.2">
      <c r="F488" s="198"/>
      <c r="H488" s="198"/>
      <c r="I488" s="198"/>
      <c r="J488" s="198"/>
    </row>
    <row r="489" spans="6:10" s="186" customFormat="1" hidden="1" x14ac:dyDescent="0.2">
      <c r="F489" s="198"/>
      <c r="H489" s="198"/>
      <c r="I489" s="198"/>
      <c r="J489" s="198"/>
    </row>
    <row r="490" spans="6:10" s="186" customFormat="1" hidden="1" x14ac:dyDescent="0.2">
      <c r="F490" s="198"/>
      <c r="H490" s="198"/>
      <c r="I490" s="198"/>
      <c r="J490" s="198"/>
    </row>
    <row r="491" spans="6:10" s="186" customFormat="1" hidden="1" x14ac:dyDescent="0.2">
      <c r="F491" s="198"/>
      <c r="H491" s="198"/>
      <c r="I491" s="198"/>
      <c r="J491" s="198"/>
    </row>
    <row r="492" spans="6:10" s="186" customFormat="1" hidden="1" x14ac:dyDescent="0.2">
      <c r="F492" s="198"/>
      <c r="H492" s="198"/>
      <c r="I492" s="198"/>
      <c r="J492" s="198"/>
    </row>
    <row r="493" spans="6:10" s="186" customFormat="1" hidden="1" x14ac:dyDescent="0.2">
      <c r="F493" s="198"/>
      <c r="H493" s="198"/>
      <c r="I493" s="198"/>
      <c r="J493" s="198"/>
    </row>
    <row r="494" spans="6:10" s="186" customFormat="1" hidden="1" x14ac:dyDescent="0.2">
      <c r="F494" s="198"/>
      <c r="H494" s="198"/>
      <c r="I494" s="198"/>
      <c r="J494" s="198"/>
    </row>
    <row r="495" spans="6:10" s="186" customFormat="1" hidden="1" x14ac:dyDescent="0.2">
      <c r="F495" s="198"/>
      <c r="H495" s="198"/>
      <c r="I495" s="198"/>
      <c r="J495" s="198"/>
    </row>
    <row r="496" spans="6:10" s="186" customFormat="1" hidden="1" x14ac:dyDescent="0.2">
      <c r="F496" s="198"/>
      <c r="H496" s="198"/>
      <c r="I496" s="198"/>
      <c r="J496" s="198"/>
    </row>
    <row r="497" spans="6:10" s="186" customFormat="1" hidden="1" x14ac:dyDescent="0.2">
      <c r="F497" s="198"/>
      <c r="H497" s="198"/>
      <c r="I497" s="198"/>
      <c r="J497" s="198"/>
    </row>
    <row r="498" spans="6:10" s="186" customFormat="1" hidden="1" x14ac:dyDescent="0.2">
      <c r="F498" s="198"/>
      <c r="H498" s="198"/>
      <c r="I498" s="198"/>
      <c r="J498" s="198"/>
    </row>
    <row r="499" spans="6:10" s="186" customFormat="1" hidden="1" x14ac:dyDescent="0.2">
      <c r="F499" s="198"/>
      <c r="H499" s="198"/>
      <c r="I499" s="198"/>
      <c r="J499" s="198"/>
    </row>
    <row r="500" spans="6:10" s="186" customFormat="1" hidden="1" x14ac:dyDescent="0.2">
      <c r="F500" s="198"/>
      <c r="H500" s="198"/>
      <c r="I500" s="198"/>
      <c r="J500" s="198"/>
    </row>
    <row r="501" spans="6:10" s="186" customFormat="1" hidden="1" x14ac:dyDescent="0.2">
      <c r="F501" s="198"/>
      <c r="H501" s="198"/>
      <c r="I501" s="198"/>
      <c r="J501" s="198"/>
    </row>
    <row r="502" spans="6:10" s="186" customFormat="1" hidden="1" x14ac:dyDescent="0.2">
      <c r="F502" s="198"/>
      <c r="H502" s="198"/>
      <c r="I502" s="198"/>
      <c r="J502" s="198"/>
    </row>
    <row r="503" spans="6:10" s="186" customFormat="1" hidden="1" x14ac:dyDescent="0.2">
      <c r="F503" s="198"/>
      <c r="H503" s="198"/>
      <c r="I503" s="198"/>
      <c r="J503" s="198"/>
    </row>
    <row r="504" spans="6:10" s="186" customFormat="1" hidden="1" x14ac:dyDescent="0.2">
      <c r="F504" s="198"/>
      <c r="H504" s="198"/>
      <c r="I504" s="198"/>
      <c r="J504" s="198"/>
    </row>
    <row r="505" spans="6:10" s="186" customFormat="1" hidden="1" x14ac:dyDescent="0.2">
      <c r="F505" s="198"/>
      <c r="H505" s="198"/>
      <c r="I505" s="198"/>
      <c r="J505" s="198"/>
    </row>
    <row r="506" spans="6:10" s="186" customFormat="1" hidden="1" x14ac:dyDescent="0.2">
      <c r="F506" s="198"/>
      <c r="H506" s="198"/>
      <c r="I506" s="198"/>
      <c r="J506" s="198"/>
    </row>
    <row r="507" spans="6:10" s="186" customFormat="1" hidden="1" x14ac:dyDescent="0.2">
      <c r="F507" s="198"/>
      <c r="H507" s="198"/>
      <c r="I507" s="198"/>
      <c r="J507" s="198"/>
    </row>
    <row r="508" spans="6:10" s="186" customFormat="1" hidden="1" x14ac:dyDescent="0.2">
      <c r="F508" s="198"/>
      <c r="H508" s="198"/>
      <c r="I508" s="198"/>
      <c r="J508" s="198"/>
    </row>
  </sheetData>
  <sheetProtection password="F0BA" sheet="1" objects="1" scenarios="1"/>
  <customSheetViews>
    <customSheetView guid="{DB7468F2-DD7C-4FC2-8D7A-3B376A7B9192}" fitToPage="1">
      <selection activeCell="G30" sqref="G30"/>
      <pageMargins left="0.35" right="0.28000000000000003" top="1" bottom="1" header="0.5" footer="0.5"/>
      <pageSetup paperSize="9" scale="69" orientation="portrait" r:id="rId1"/>
      <headerFooter alignWithMargins="0"/>
    </customSheetView>
    <customSheetView guid="{3F9FA1E6-1BA7-48FB-BCA5-F23B09DF1C2F}" fitToPage="1">
      <selection activeCell="G30" sqref="G30"/>
      <pageMargins left="0.35" right="0.28000000000000003" top="1" bottom="1" header="0.5" footer="0.5"/>
      <pageSetup paperSize="9" scale="69" orientation="portrait" r:id="rId2"/>
      <headerFooter alignWithMargins="0"/>
    </customSheetView>
  </customSheetViews>
  <mergeCells count="5">
    <mergeCell ref="B10:E10"/>
    <mergeCell ref="B9:E9"/>
    <mergeCell ref="B8:E8"/>
    <mergeCell ref="B11:E11"/>
    <mergeCell ref="B12:E12"/>
  </mergeCells>
  <pageMargins left="0.35" right="0.28000000000000003" top="1" bottom="1" header="0.5" footer="0.5"/>
  <pageSetup paperSize="9" scale="69" orientation="portrait"/>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10" workbookViewId="0">
      <selection activeCell="K110" sqref="K110"/>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34.679599999999994</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1</v>
      </c>
      <c r="C22" t="s">
        <v>20</v>
      </c>
    </row>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0</v>
      </c>
      <c r="O48">
        <f t="shared" si="10"/>
        <v>7</v>
      </c>
      <c r="P48" t="str">
        <f t="shared" si="10"/>
        <v>C-art.</v>
      </c>
      <c r="Q48" s="12">
        <f t="shared" si="10"/>
        <v>0</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v>
      </c>
    </row>
    <row r="49" spans="2:28" hidden="1" x14ac:dyDescent="0.2">
      <c r="B49" s="1">
        <v>6</v>
      </c>
      <c r="C49" t="s">
        <v>23</v>
      </c>
      <c r="D49" s="15">
        <f t="shared" si="0"/>
        <v>0</v>
      </c>
      <c r="O49">
        <f t="shared" si="10"/>
        <v>6</v>
      </c>
      <c r="P49" t="str">
        <f t="shared" si="10"/>
        <v>C-art.</v>
      </c>
      <c r="Q49" s="12">
        <f t="shared" si="10"/>
        <v>0</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v>
      </c>
    </row>
    <row r="50" spans="2:28" hidden="1" x14ac:dyDescent="0.2">
      <c r="B50" s="1">
        <v>5</v>
      </c>
      <c r="C50" t="s">
        <v>23</v>
      </c>
      <c r="D50" s="15">
        <f t="shared" si="0"/>
        <v>0</v>
      </c>
      <c r="O50">
        <f t="shared" si="10"/>
        <v>5</v>
      </c>
      <c r="P50" t="str">
        <f t="shared" si="10"/>
        <v>C-art.</v>
      </c>
      <c r="Q50" s="12">
        <f t="shared" si="10"/>
        <v>0</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v>
      </c>
    </row>
    <row r="51" spans="2:28" hidden="1" x14ac:dyDescent="0.2">
      <c r="B51" s="1">
        <v>4</v>
      </c>
      <c r="C51" t="s">
        <v>23</v>
      </c>
      <c r="D51" s="15">
        <f t="shared" si="0"/>
        <v>0</v>
      </c>
      <c r="O51">
        <f t="shared" si="10"/>
        <v>4</v>
      </c>
      <c r="P51" t="str">
        <f t="shared" si="10"/>
        <v>C-art.</v>
      </c>
      <c r="Q51" s="12">
        <f t="shared" si="10"/>
        <v>0</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v>
      </c>
    </row>
    <row r="52" spans="2:28" hidden="1" x14ac:dyDescent="0.2">
      <c r="B52" s="1">
        <v>3</v>
      </c>
      <c r="C52" t="s">
        <v>23</v>
      </c>
      <c r="D52" s="15">
        <f t="shared" si="0"/>
        <v>0</v>
      </c>
      <c r="O52">
        <f t="shared" si="10"/>
        <v>3</v>
      </c>
      <c r="P52" t="str">
        <f t="shared" si="10"/>
        <v>C-art.</v>
      </c>
      <c r="Q52" s="12">
        <f t="shared" si="10"/>
        <v>0</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0</v>
      </c>
    </row>
    <row r="53" spans="2:28" hidden="1" x14ac:dyDescent="0.2">
      <c r="B53" s="1">
        <v>2</v>
      </c>
      <c r="C53" t="s">
        <v>23</v>
      </c>
      <c r="D53" s="15">
        <f t="shared" si="0"/>
        <v>0</v>
      </c>
      <c r="O53">
        <f t="shared" si="10"/>
        <v>2</v>
      </c>
      <c r="P53" t="str">
        <f t="shared" si="10"/>
        <v>C-art.</v>
      </c>
      <c r="Q53" s="12">
        <f t="shared" si="10"/>
        <v>0</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0</v>
      </c>
    </row>
    <row r="54" spans="2:28" hidden="1" x14ac:dyDescent="0.2">
      <c r="B54" s="1">
        <v>1</v>
      </c>
      <c r="C54" t="s">
        <v>23</v>
      </c>
      <c r="D54" s="15">
        <f t="shared" si="0"/>
        <v>0.06</v>
      </c>
      <c r="O54">
        <f t="shared" si="10"/>
        <v>1</v>
      </c>
      <c r="P54" t="str">
        <f t="shared" si="10"/>
        <v>C-art.</v>
      </c>
      <c r="Q54" s="12">
        <f t="shared" si="10"/>
        <v>0.06</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10.527599999999998</v>
      </c>
    </row>
    <row r="55" spans="2:28" hidden="1" x14ac:dyDescent="0.2">
      <c r="D55" s="15"/>
      <c r="K55" s="4"/>
      <c r="M55" s="15">
        <f>SUM(D25:D54)</f>
        <v>0.06</v>
      </c>
      <c r="N55" s="19"/>
      <c r="AA55" s="25"/>
      <c r="AB55" s="7"/>
    </row>
    <row r="56" spans="2:28" hidden="1" x14ac:dyDescent="0.2">
      <c r="B56" s="6">
        <v>0</v>
      </c>
      <c r="C56" s="20" t="s">
        <v>23</v>
      </c>
      <c r="D56" s="15">
        <f>BINOMDIST(B56,$B$22,$G$14,0)</f>
        <v>0.94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111.39126969488157</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94.682579240649332</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80.480192354551932</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68.408163501369131</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58.14693897616376</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49.424898129739198</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42.011163410278321</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35.709488898736566</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30.35306556392608</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25.800105729337165</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21.930089869936591</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18.6405763894461</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15.844489931029186</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13.467816441374806</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11.447643975168589</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9.7304973788932987</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8.2709227720593024</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7.0302843562504069</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5.9757417028128454</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5.0793804473909185</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4.3174733802822809</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3.6698523732399382</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3.1193745172539478</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0</v>
      </c>
      <c r="G82" s="15">
        <f t="shared" si="13"/>
        <v>0</v>
      </c>
      <c r="I82" s="23">
        <f t="shared" si="14"/>
        <v>2.6514683396658554</v>
      </c>
      <c r="K82" s="15">
        <f t="shared" si="27"/>
        <v>0</v>
      </c>
      <c r="O82">
        <f t="shared" si="26"/>
        <v>7</v>
      </c>
      <c r="P82" t="str">
        <f t="shared" si="26"/>
        <v>B-art.</v>
      </c>
      <c r="Q82" s="12">
        <f t="shared" si="28"/>
        <v>0</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v>
      </c>
    </row>
    <row r="83" spans="2:28" hidden="1" x14ac:dyDescent="0.2">
      <c r="B83" s="1">
        <v>6</v>
      </c>
      <c r="C83" t="s">
        <v>25</v>
      </c>
      <c r="D83" s="15">
        <f t="shared" si="12"/>
        <v>0</v>
      </c>
      <c r="G83" s="15">
        <f t="shared" si="13"/>
        <v>0</v>
      </c>
      <c r="I83" s="23">
        <f t="shared" si="14"/>
        <v>2.2537480887159766</v>
      </c>
      <c r="K83" s="15">
        <f t="shared" si="27"/>
        <v>0</v>
      </c>
      <c r="O83">
        <f t="shared" si="26"/>
        <v>6</v>
      </c>
      <c r="P83" t="str">
        <f t="shared" si="26"/>
        <v>B-art.</v>
      </c>
      <c r="Q83" s="12">
        <f t="shared" si="28"/>
        <v>0</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v>
      </c>
    </row>
    <row r="84" spans="2:28" hidden="1" x14ac:dyDescent="0.2">
      <c r="B84" s="1">
        <v>5</v>
      </c>
      <c r="C84" t="s">
        <v>25</v>
      </c>
      <c r="D84" s="15">
        <f t="shared" si="12"/>
        <v>0</v>
      </c>
      <c r="G84" s="15">
        <f t="shared" si="13"/>
        <v>0</v>
      </c>
      <c r="I84" s="23">
        <f t="shared" si="14"/>
        <v>1.9156858754085804</v>
      </c>
      <c r="K84" s="15">
        <f t="shared" si="27"/>
        <v>0</v>
      </c>
      <c r="O84">
        <f t="shared" si="26"/>
        <v>5</v>
      </c>
      <c r="P84" t="str">
        <f t="shared" si="26"/>
        <v>B-art.</v>
      </c>
      <c r="Q84" s="12">
        <f t="shared" si="28"/>
        <v>0</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v>
      </c>
    </row>
    <row r="85" spans="2:28" hidden="1" x14ac:dyDescent="0.2">
      <c r="B85" s="1">
        <v>4</v>
      </c>
      <c r="C85" t="s">
        <v>25</v>
      </c>
      <c r="D85" s="15">
        <f t="shared" si="12"/>
        <v>0</v>
      </c>
      <c r="G85" s="15">
        <f t="shared" si="13"/>
        <v>0</v>
      </c>
      <c r="I85" s="23">
        <f t="shared" si="14"/>
        <v>1.628332994097293</v>
      </c>
      <c r="K85" s="15">
        <f t="shared" si="27"/>
        <v>0</v>
      </c>
      <c r="O85">
        <f t="shared" si="26"/>
        <v>4</v>
      </c>
      <c r="P85" t="str">
        <f t="shared" si="26"/>
        <v>B-art.</v>
      </c>
      <c r="Q85" s="12">
        <f t="shared" si="28"/>
        <v>0</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0</v>
      </c>
    </row>
    <row r="86" spans="2:28" hidden="1" x14ac:dyDescent="0.2">
      <c r="B86" s="1">
        <v>3</v>
      </c>
      <c r="C86" t="s">
        <v>25</v>
      </c>
      <c r="D86" s="15">
        <f t="shared" si="12"/>
        <v>0</v>
      </c>
      <c r="G86" s="15">
        <f t="shared" si="13"/>
        <v>0</v>
      </c>
      <c r="I86" s="23">
        <f t="shared" si="14"/>
        <v>1.3840830449826991</v>
      </c>
      <c r="K86" s="15">
        <f t="shared" si="27"/>
        <v>0</v>
      </c>
      <c r="O86">
        <f t="shared" si="26"/>
        <v>3</v>
      </c>
      <c r="P86" t="str">
        <f t="shared" si="26"/>
        <v>B-art.</v>
      </c>
      <c r="Q86" s="12">
        <f t="shared" si="28"/>
        <v>0</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0</v>
      </c>
    </row>
    <row r="87" spans="2:28" hidden="1" x14ac:dyDescent="0.2">
      <c r="B87" s="1">
        <v>2</v>
      </c>
      <c r="C87" t="s">
        <v>25</v>
      </c>
      <c r="D87" s="15">
        <f t="shared" si="12"/>
        <v>0</v>
      </c>
      <c r="G87" s="15">
        <f t="shared" si="13"/>
        <v>0</v>
      </c>
      <c r="I87" s="23">
        <f t="shared" si="14"/>
        <v>1.1764705882352942</v>
      </c>
      <c r="K87" s="15">
        <f t="shared" si="27"/>
        <v>0</v>
      </c>
      <c r="O87">
        <f t="shared" si="26"/>
        <v>2</v>
      </c>
      <c r="P87" t="str">
        <f t="shared" si="26"/>
        <v>B-art.</v>
      </c>
      <c r="Q87" s="12">
        <f t="shared" si="28"/>
        <v>0</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0</v>
      </c>
    </row>
    <row r="88" spans="2:28" hidden="1" x14ac:dyDescent="0.2">
      <c r="B88" s="1">
        <v>1</v>
      </c>
      <c r="C88" t="s">
        <v>25</v>
      </c>
      <c r="D88" s="15">
        <f t="shared" si="12"/>
        <v>0.15</v>
      </c>
      <c r="G88" s="15">
        <f t="shared" si="13"/>
        <v>1</v>
      </c>
      <c r="I88" s="23">
        <f t="shared" si="14"/>
        <v>1</v>
      </c>
      <c r="K88" s="15">
        <f t="shared" si="27"/>
        <v>0.15</v>
      </c>
      <c r="N88" s="19"/>
      <c r="O88">
        <f t="shared" si="26"/>
        <v>1</v>
      </c>
      <c r="P88" t="str">
        <f t="shared" si="26"/>
        <v>B-art.</v>
      </c>
      <c r="Q88" s="12">
        <f t="shared" si="28"/>
        <v>0.15</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10.959</v>
      </c>
    </row>
    <row r="89" spans="2:28" hidden="1" x14ac:dyDescent="0.2">
      <c r="D89" s="15"/>
      <c r="G89" s="15"/>
      <c r="I89" s="4"/>
      <c r="K89" s="15"/>
      <c r="M89" s="15">
        <f>SUM(K59:K88)</f>
        <v>0.15</v>
      </c>
      <c r="N89" s="19"/>
      <c r="AA89" s="25"/>
      <c r="AB89" s="7"/>
    </row>
    <row r="90" spans="2:28" hidden="1" x14ac:dyDescent="0.2">
      <c r="B90" s="6">
        <v>0</v>
      </c>
      <c r="C90" s="20" t="s">
        <v>25</v>
      </c>
      <c r="D90" s="15">
        <f>IF(B90&lt;=$B$22,BINOMDIST(B90,$B$22,$G$13,0),0)</f>
        <v>0.85</v>
      </c>
      <c r="G90" s="15">
        <f>IF(B90&lt;=$B$22,BINOMDIST($B$22-B90,$B$22-B90,$G$12,0),0)</f>
        <v>0.79</v>
      </c>
      <c r="I90" s="23">
        <f>(1-$G$13)^($B$22-B90)</f>
        <v>0.85</v>
      </c>
      <c r="K90" s="15">
        <f t="shared" si="27"/>
        <v>0.79</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1</v>
      </c>
      <c r="C93" t="s">
        <v>24</v>
      </c>
      <c r="D93" s="15">
        <f>BINOMDIST(B93,$B$22,$G$12,0)</f>
        <v>0.79</v>
      </c>
      <c r="G93" s="16"/>
      <c r="K93" s="16"/>
      <c r="M93" s="15">
        <f>D93</f>
        <v>0.79</v>
      </c>
      <c r="N93" s="19"/>
      <c r="O93">
        <f>B93</f>
        <v>1</v>
      </c>
      <c r="P93" t="str">
        <f>C93</f>
        <v>A-art.</v>
      </c>
      <c r="Q93" s="12">
        <f>D93</f>
        <v>0.79</v>
      </c>
      <c r="R93" s="16"/>
      <c r="S93" s="9">
        <v>0</v>
      </c>
      <c r="T93" s="9">
        <f>$D$12*$E$16</f>
        <v>28.2</v>
      </c>
      <c r="U93" s="17">
        <f>B93/(B93+1)</f>
        <v>0.5</v>
      </c>
      <c r="V93" s="37">
        <f>B93*($E$17*2)</f>
        <v>2.6</v>
      </c>
      <c r="W93" s="38">
        <f>ROUNDDOWN((U93*$D$12)*$E$19,0)</f>
        <v>0</v>
      </c>
      <c r="X93" s="37">
        <f>W93*$E$18</f>
        <v>0</v>
      </c>
      <c r="Y93" s="18">
        <f>S93+(T93*U93)+V93+X93</f>
        <v>16.7</v>
      </c>
      <c r="Z93" s="18"/>
      <c r="AA93" s="25">
        <f>Y93*Q93</f>
        <v>13.193</v>
      </c>
      <c r="AB93" s="7"/>
    </row>
    <row r="94" spans="2:28" ht="13.5" hidden="1" thickBot="1" x14ac:dyDescent="0.25">
      <c r="D94" s="15"/>
      <c r="AA94" s="25"/>
    </row>
    <row r="95" spans="2:28" ht="13.5" hidden="1" thickBot="1" x14ac:dyDescent="0.25">
      <c r="D95" s="15"/>
      <c r="M95" s="15">
        <f>SUM(M55:M93)</f>
        <v>1</v>
      </c>
      <c r="N95" s="19"/>
      <c r="Q95" s="12">
        <f>SUM(Q25:Q93)</f>
        <v>1</v>
      </c>
      <c r="R95" s="16"/>
      <c r="AA95" s="39">
        <f>SUM(AA25:AA93)</f>
        <v>34.679599999999994</v>
      </c>
    </row>
    <row r="96" spans="2:28" hidden="1" x14ac:dyDescent="0.2">
      <c r="D96" s="15"/>
      <c r="AA96" s="25"/>
    </row>
    <row r="97" spans="3:27" hidden="1" x14ac:dyDescent="0.2">
      <c r="D97" s="15"/>
      <c r="AA97" s="25"/>
    </row>
    <row r="98" spans="3:27" hidden="1"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61" sheet="1" objects="1" scenarios="1"/>
  <customSheetViews>
    <customSheetView guid="{DB7468F2-DD7C-4FC2-8D7A-3B376A7B9192}" fitToPage="1" state="hidden" topLeftCell="A9">
      <selection activeCell="G13" sqref="G1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G13" sqref="G1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95233"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95233" r:id="rId5"/>
      </mc:Fallback>
    </mc:AlternateContent>
    <mc:AlternateContent xmlns:mc="http://schemas.openxmlformats.org/markup-compatibility/2006">
      <mc:Choice Requires="x14">
        <oleObject progId="Equation.3" shapeId="95234"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95234" r:id="rId7"/>
      </mc:Fallback>
    </mc:AlternateContent>
    <mc:AlternateContent xmlns:mc="http://schemas.openxmlformats.org/markup-compatibility/2006">
      <mc:Choice Requires="x14">
        <oleObject progId="Equation.3" shapeId="95235"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9523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G98" sqref="G98"/>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54.723491999999993</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2</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0</v>
      </c>
      <c r="O48">
        <f t="shared" si="10"/>
        <v>7</v>
      </c>
      <c r="P48" t="str">
        <f t="shared" si="10"/>
        <v>C-art.</v>
      </c>
      <c r="Q48" s="12">
        <f t="shared" si="10"/>
        <v>0</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v>
      </c>
    </row>
    <row r="49" spans="2:28" hidden="1" x14ac:dyDescent="0.2">
      <c r="B49" s="1">
        <v>6</v>
      </c>
      <c r="C49" t="s">
        <v>23</v>
      </c>
      <c r="D49" s="15">
        <f t="shared" si="0"/>
        <v>0</v>
      </c>
      <c r="O49">
        <f t="shared" si="10"/>
        <v>6</v>
      </c>
      <c r="P49" t="str">
        <f t="shared" si="10"/>
        <v>C-art.</v>
      </c>
      <c r="Q49" s="12">
        <f t="shared" si="10"/>
        <v>0</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v>
      </c>
    </row>
    <row r="50" spans="2:28" hidden="1" x14ac:dyDescent="0.2">
      <c r="B50" s="1">
        <v>5</v>
      </c>
      <c r="C50" t="s">
        <v>23</v>
      </c>
      <c r="D50" s="15">
        <f t="shared" si="0"/>
        <v>0</v>
      </c>
      <c r="O50">
        <f t="shared" si="10"/>
        <v>5</v>
      </c>
      <c r="P50" t="str">
        <f t="shared" si="10"/>
        <v>C-art.</v>
      </c>
      <c r="Q50" s="12">
        <f t="shared" si="10"/>
        <v>0</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v>
      </c>
    </row>
    <row r="51" spans="2:28" hidden="1" x14ac:dyDescent="0.2">
      <c r="B51" s="1">
        <v>4</v>
      </c>
      <c r="C51" t="s">
        <v>23</v>
      </c>
      <c r="D51" s="15">
        <f t="shared" si="0"/>
        <v>0</v>
      </c>
      <c r="O51">
        <f t="shared" si="10"/>
        <v>4</v>
      </c>
      <c r="P51" t="str">
        <f t="shared" si="10"/>
        <v>C-art.</v>
      </c>
      <c r="Q51" s="12">
        <f t="shared" si="10"/>
        <v>0</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v>
      </c>
    </row>
    <row r="52" spans="2:28" hidden="1" x14ac:dyDescent="0.2">
      <c r="B52" s="1">
        <v>3</v>
      </c>
      <c r="C52" t="s">
        <v>23</v>
      </c>
      <c r="D52" s="15">
        <f t="shared" si="0"/>
        <v>0</v>
      </c>
      <c r="O52">
        <f t="shared" si="10"/>
        <v>3</v>
      </c>
      <c r="P52" t="str">
        <f t="shared" si="10"/>
        <v>C-art.</v>
      </c>
      <c r="Q52" s="12">
        <f t="shared" si="10"/>
        <v>0</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0</v>
      </c>
    </row>
    <row r="53" spans="2:28" hidden="1" x14ac:dyDescent="0.2">
      <c r="B53" s="1">
        <v>2</v>
      </c>
      <c r="C53" t="s">
        <v>23</v>
      </c>
      <c r="D53" s="15">
        <f t="shared" si="0"/>
        <v>3.5999999999999999E-3</v>
      </c>
      <c r="O53">
        <f t="shared" si="10"/>
        <v>2</v>
      </c>
      <c r="P53" t="str">
        <f t="shared" si="10"/>
        <v>C-art.</v>
      </c>
      <c r="Q53" s="12">
        <f t="shared" si="10"/>
        <v>3.5999999999999999E-3</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0.73118399999999983</v>
      </c>
    </row>
    <row r="54" spans="2:28" hidden="1" x14ac:dyDescent="0.2">
      <c r="B54" s="1">
        <v>1</v>
      </c>
      <c r="C54" t="s">
        <v>23</v>
      </c>
      <c r="D54" s="15">
        <f t="shared" si="0"/>
        <v>0.1128</v>
      </c>
      <c r="O54">
        <f t="shared" si="10"/>
        <v>1</v>
      </c>
      <c r="P54" t="str">
        <f t="shared" si="10"/>
        <v>C-art.</v>
      </c>
      <c r="Q54" s="12">
        <f t="shared" si="10"/>
        <v>0.1128</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19.791887999999997</v>
      </c>
    </row>
    <row r="55" spans="2:28" hidden="1" x14ac:dyDescent="0.2">
      <c r="D55" s="15"/>
      <c r="K55" s="4"/>
      <c r="M55" s="15">
        <f>SUM(D25:D54)</f>
        <v>0.1164</v>
      </c>
      <c r="N55" s="19"/>
      <c r="AA55" s="25"/>
      <c r="AB55" s="7"/>
    </row>
    <row r="56" spans="2:28" hidden="1" x14ac:dyDescent="0.2">
      <c r="B56" s="6">
        <v>0</v>
      </c>
      <c r="C56" s="20" t="s">
        <v>23</v>
      </c>
      <c r="D56" s="15">
        <f>BINOMDIST(B56,$B$22,$G$14,0)</f>
        <v>0.88359999999999994</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94.682579240649332</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80.480192354551932</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68.408163501369131</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58.14693897616376</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49.424898129739198</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42.011163410278321</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35.709488898736566</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30.35306556392608</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25.800105729337165</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21.930089869936591</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18.6405763894461</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15.844489931029186</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13.467816441374806</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11.447643975168589</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9.7304973788932987</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8.2709227720593024</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7.0302843562504069</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5.9757417028128454</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5.0793804473909185</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4.3174733802822809</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3.6698523732399382</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3.1193745172539478</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2.6514683396658554</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0</v>
      </c>
      <c r="G82" s="15">
        <f t="shared" si="13"/>
        <v>0</v>
      </c>
      <c r="I82" s="23">
        <f t="shared" si="14"/>
        <v>2.2537480887159766</v>
      </c>
      <c r="K82" s="15">
        <f t="shared" si="27"/>
        <v>0</v>
      </c>
      <c r="O82">
        <f t="shared" si="26"/>
        <v>7</v>
      </c>
      <c r="P82" t="str">
        <f t="shared" si="26"/>
        <v>B-art.</v>
      </c>
      <c r="Q82" s="12">
        <f t="shared" si="28"/>
        <v>0</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v>
      </c>
    </row>
    <row r="83" spans="2:28" hidden="1" x14ac:dyDescent="0.2">
      <c r="B83" s="1">
        <v>6</v>
      </c>
      <c r="C83" t="s">
        <v>25</v>
      </c>
      <c r="D83" s="15">
        <f t="shared" si="12"/>
        <v>0</v>
      </c>
      <c r="G83" s="15">
        <f t="shared" si="13"/>
        <v>0</v>
      </c>
      <c r="I83" s="23">
        <f t="shared" si="14"/>
        <v>1.9156858754085804</v>
      </c>
      <c r="K83" s="15">
        <f t="shared" si="27"/>
        <v>0</v>
      </c>
      <c r="O83">
        <f t="shared" si="26"/>
        <v>6</v>
      </c>
      <c r="P83" t="str">
        <f t="shared" si="26"/>
        <v>B-art.</v>
      </c>
      <c r="Q83" s="12">
        <f t="shared" si="28"/>
        <v>0</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v>
      </c>
    </row>
    <row r="84" spans="2:28" hidden="1" x14ac:dyDescent="0.2">
      <c r="B84" s="1">
        <v>5</v>
      </c>
      <c r="C84" t="s">
        <v>25</v>
      </c>
      <c r="D84" s="15">
        <f t="shared" si="12"/>
        <v>0</v>
      </c>
      <c r="G84" s="15">
        <f t="shared" si="13"/>
        <v>0</v>
      </c>
      <c r="I84" s="23">
        <f t="shared" si="14"/>
        <v>1.628332994097293</v>
      </c>
      <c r="K84" s="15">
        <f t="shared" si="27"/>
        <v>0</v>
      </c>
      <c r="O84">
        <f t="shared" si="26"/>
        <v>5</v>
      </c>
      <c r="P84" t="str">
        <f t="shared" si="26"/>
        <v>B-art.</v>
      </c>
      <c r="Q84" s="12">
        <f t="shared" si="28"/>
        <v>0</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v>
      </c>
    </row>
    <row r="85" spans="2:28" hidden="1" x14ac:dyDescent="0.2">
      <c r="B85" s="1">
        <v>4</v>
      </c>
      <c r="C85" t="s">
        <v>25</v>
      </c>
      <c r="D85" s="15">
        <f t="shared" si="12"/>
        <v>0</v>
      </c>
      <c r="G85" s="15">
        <f t="shared" si="13"/>
        <v>0</v>
      </c>
      <c r="I85" s="23">
        <f t="shared" si="14"/>
        <v>1.3840830449826991</v>
      </c>
      <c r="K85" s="15">
        <f t="shared" si="27"/>
        <v>0</v>
      </c>
      <c r="O85">
        <f t="shared" si="26"/>
        <v>4</v>
      </c>
      <c r="P85" t="str">
        <f t="shared" si="26"/>
        <v>B-art.</v>
      </c>
      <c r="Q85" s="12">
        <f t="shared" si="28"/>
        <v>0</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0</v>
      </c>
    </row>
    <row r="86" spans="2:28" hidden="1" x14ac:dyDescent="0.2">
      <c r="B86" s="1">
        <v>3</v>
      </c>
      <c r="C86" t="s">
        <v>25</v>
      </c>
      <c r="D86" s="15">
        <f t="shared" si="12"/>
        <v>0</v>
      </c>
      <c r="G86" s="15">
        <f t="shared" si="13"/>
        <v>0</v>
      </c>
      <c r="I86" s="23">
        <f t="shared" si="14"/>
        <v>1.1764705882352942</v>
      </c>
      <c r="K86" s="15">
        <f t="shared" si="27"/>
        <v>0</v>
      </c>
      <c r="O86">
        <f t="shared" si="26"/>
        <v>3</v>
      </c>
      <c r="P86" t="str">
        <f t="shared" si="26"/>
        <v>B-art.</v>
      </c>
      <c r="Q86" s="12">
        <f t="shared" si="28"/>
        <v>0</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0</v>
      </c>
    </row>
    <row r="87" spans="2:28" hidden="1" x14ac:dyDescent="0.2">
      <c r="B87" s="1">
        <v>2</v>
      </c>
      <c r="C87" t="s">
        <v>25</v>
      </c>
      <c r="D87" s="15">
        <f t="shared" si="12"/>
        <v>2.2499999999999999E-2</v>
      </c>
      <c r="G87" s="15">
        <f t="shared" si="13"/>
        <v>1</v>
      </c>
      <c r="I87" s="23">
        <f t="shared" si="14"/>
        <v>1</v>
      </c>
      <c r="K87" s="15">
        <f t="shared" si="27"/>
        <v>2.2499999999999999E-2</v>
      </c>
      <c r="O87">
        <f t="shared" si="26"/>
        <v>2</v>
      </c>
      <c r="P87" t="str">
        <f t="shared" si="26"/>
        <v>B-art.</v>
      </c>
      <c r="Q87" s="12">
        <f t="shared" si="28"/>
        <v>2.2499999999999999E-2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1.9068000000000001</v>
      </c>
    </row>
    <row r="88" spans="2:28" hidden="1" x14ac:dyDescent="0.2">
      <c r="B88" s="1">
        <v>1</v>
      </c>
      <c r="C88" t="s">
        <v>25</v>
      </c>
      <c r="D88" s="15">
        <f t="shared" si="12"/>
        <v>0.25499999999999995</v>
      </c>
      <c r="G88" s="15">
        <f t="shared" si="13"/>
        <v>0.79</v>
      </c>
      <c r="I88" s="23">
        <f t="shared" si="14"/>
        <v>0.85</v>
      </c>
      <c r="K88" s="15">
        <f t="shared" si="27"/>
        <v>0.23699999999999996</v>
      </c>
      <c r="N88" s="19"/>
      <c r="O88">
        <f t="shared" si="26"/>
        <v>1</v>
      </c>
      <c r="P88" t="str">
        <f t="shared" si="26"/>
        <v>B-art.</v>
      </c>
      <c r="Q88" s="12">
        <f t="shared" si="28"/>
        <v>0.23699999999999996</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17.315219999999997</v>
      </c>
    </row>
    <row r="89" spans="2:28" hidden="1" x14ac:dyDescent="0.2">
      <c r="D89" s="15"/>
      <c r="G89" s="15"/>
      <c r="I89" s="4"/>
      <c r="K89" s="15"/>
      <c r="M89" s="15">
        <f>SUM(K59:K88)</f>
        <v>0.25949999999999995</v>
      </c>
      <c r="N89" s="19"/>
      <c r="AA89" s="25"/>
      <c r="AB89" s="7"/>
    </row>
    <row r="90" spans="2:28" hidden="1" x14ac:dyDescent="0.2">
      <c r="B90" s="6">
        <v>0</v>
      </c>
      <c r="C90" s="20" t="s">
        <v>25</v>
      </c>
      <c r="D90" s="15">
        <f>IF(B90&lt;=$B$22,BINOMDIST(B90,$B$22,$G$13,0),0)</f>
        <v>0.72250000000000003</v>
      </c>
      <c r="G90" s="15">
        <f>IF(B90&lt;=$B$22,BINOMDIST($B$22-B90,$B$22-B90,$G$12,0),0)</f>
        <v>0.6241000000000001</v>
      </c>
      <c r="I90" s="23">
        <f>(1-$G$13)^($B$22-B90)</f>
        <v>0.72249999999999992</v>
      </c>
      <c r="K90" s="15">
        <f t="shared" si="27"/>
        <v>0.62410000000000021</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2</v>
      </c>
      <c r="C93" t="s">
        <v>24</v>
      </c>
      <c r="D93" s="15">
        <f>BINOMDIST(B93,$B$22,$G$12,0)</f>
        <v>0.6241000000000001</v>
      </c>
      <c r="G93" s="16"/>
      <c r="K93" s="16"/>
      <c r="M93" s="15">
        <f>D93</f>
        <v>0.6241000000000001</v>
      </c>
      <c r="N93" s="19"/>
      <c r="O93">
        <f>B93</f>
        <v>2</v>
      </c>
      <c r="P93" t="str">
        <f>C93</f>
        <v>A-art.</v>
      </c>
      <c r="Q93" s="12">
        <f>D93</f>
        <v>0.6241000000000001</v>
      </c>
      <c r="R93" s="16"/>
      <c r="S93" s="9">
        <v>0</v>
      </c>
      <c r="T93" s="9">
        <f>$D$12*$E$16</f>
        <v>28.2</v>
      </c>
      <c r="U93" s="17">
        <f>B93/(B93+1)</f>
        <v>0.66666666666666663</v>
      </c>
      <c r="V93" s="37">
        <f>B93*($E$17*2)</f>
        <v>5.2</v>
      </c>
      <c r="W93" s="38">
        <f>ROUNDDOWN((U93*$D$12)*$E$19,0)</f>
        <v>0</v>
      </c>
      <c r="X93" s="37">
        <f>W93*$E$18</f>
        <v>0</v>
      </c>
      <c r="Y93" s="18">
        <f>S93+(T93*U93)+V93+X93</f>
        <v>23.999999999999996</v>
      </c>
      <c r="Z93" s="18"/>
      <c r="AA93" s="25">
        <f>Y93*Q93</f>
        <v>14.978400000000001</v>
      </c>
      <c r="AB93" s="7"/>
    </row>
    <row r="94" spans="2:28" ht="13.5" hidden="1" thickBot="1" x14ac:dyDescent="0.25">
      <c r="D94" s="15"/>
      <c r="AA94" s="25"/>
    </row>
    <row r="95" spans="2:28" ht="13.5" hidden="1" thickBot="1" x14ac:dyDescent="0.25">
      <c r="D95" s="15"/>
      <c r="M95" s="15">
        <f>SUM(M55:M93)</f>
        <v>1</v>
      </c>
      <c r="N95" s="19"/>
      <c r="Q95" s="12">
        <f>SUM(Q25:Q93)</f>
        <v>1</v>
      </c>
      <c r="R95" s="16"/>
      <c r="AA95" s="39">
        <f>SUM(AA25:AA93)</f>
        <v>54.723491999999993</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73" sheet="1" objects="1" scenarios="1"/>
  <customSheetViews>
    <customSheetView guid="{DB7468F2-DD7C-4FC2-8D7A-3B376A7B9192}" fitToPage="1" state="hidden" topLeftCell="A9">
      <selection activeCell="K16" sqref="K16"/>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K16" sqref="K16"/>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96257"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96257" r:id="rId5"/>
      </mc:Fallback>
    </mc:AlternateContent>
    <mc:AlternateContent xmlns:mc="http://schemas.openxmlformats.org/markup-compatibility/2006">
      <mc:Choice Requires="x14">
        <oleObject progId="Equation.3" shapeId="96258"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96258" r:id="rId7"/>
      </mc:Fallback>
    </mc:AlternateContent>
    <mc:AlternateContent xmlns:mc="http://schemas.openxmlformats.org/markup-compatibility/2006">
      <mc:Choice Requires="x14">
        <oleObject progId="Equation.3" shapeId="96259"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96259"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G99" sqref="G99"/>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69.636088140000027</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3</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0</v>
      </c>
      <c r="O48">
        <f t="shared" si="10"/>
        <v>7</v>
      </c>
      <c r="P48" t="str">
        <f t="shared" si="10"/>
        <v>C-art.</v>
      </c>
      <c r="Q48" s="12">
        <f t="shared" si="10"/>
        <v>0</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v>
      </c>
    </row>
    <row r="49" spans="2:28" hidden="1" x14ac:dyDescent="0.2">
      <c r="B49" s="1">
        <v>6</v>
      </c>
      <c r="C49" t="s">
        <v>23</v>
      </c>
      <c r="D49" s="15">
        <f t="shared" si="0"/>
        <v>0</v>
      </c>
      <c r="O49">
        <f t="shared" si="10"/>
        <v>6</v>
      </c>
      <c r="P49" t="str">
        <f t="shared" si="10"/>
        <v>C-art.</v>
      </c>
      <c r="Q49" s="12">
        <f t="shared" si="10"/>
        <v>0</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v>
      </c>
    </row>
    <row r="50" spans="2:28" hidden="1" x14ac:dyDescent="0.2">
      <c r="B50" s="1">
        <v>5</v>
      </c>
      <c r="C50" t="s">
        <v>23</v>
      </c>
      <c r="D50" s="15">
        <f t="shared" si="0"/>
        <v>0</v>
      </c>
      <c r="O50">
        <f t="shared" si="10"/>
        <v>5</v>
      </c>
      <c r="P50" t="str">
        <f t="shared" si="10"/>
        <v>C-art.</v>
      </c>
      <c r="Q50" s="12">
        <f t="shared" si="10"/>
        <v>0</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v>
      </c>
    </row>
    <row r="51" spans="2:28" hidden="1" x14ac:dyDescent="0.2">
      <c r="B51" s="1">
        <v>4</v>
      </c>
      <c r="C51" t="s">
        <v>23</v>
      </c>
      <c r="D51" s="15">
        <f t="shared" si="0"/>
        <v>0</v>
      </c>
      <c r="O51">
        <f t="shared" si="10"/>
        <v>4</v>
      </c>
      <c r="P51" t="str">
        <f t="shared" si="10"/>
        <v>C-art.</v>
      </c>
      <c r="Q51" s="12">
        <f t="shared" si="10"/>
        <v>0</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0</v>
      </c>
    </row>
    <row r="52" spans="2:28" hidden="1" x14ac:dyDescent="0.2">
      <c r="B52" s="1">
        <v>3</v>
      </c>
      <c r="C52" t="s">
        <v>23</v>
      </c>
      <c r="D52" s="15">
        <f t="shared" si="0"/>
        <v>2.1599999999999978E-4</v>
      </c>
      <c r="O52">
        <f t="shared" si="10"/>
        <v>3</v>
      </c>
      <c r="P52" t="str">
        <f t="shared" si="10"/>
        <v>C-art.</v>
      </c>
      <c r="Q52" s="12">
        <f t="shared" si="10"/>
        <v>2.1599999999999978E-4</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4.6327679999999954E-2</v>
      </c>
    </row>
    <row r="53" spans="2:28" hidden="1" x14ac:dyDescent="0.2">
      <c r="B53" s="1">
        <v>2</v>
      </c>
      <c r="C53" t="s">
        <v>23</v>
      </c>
      <c r="D53" s="15">
        <f t="shared" si="0"/>
        <v>1.0152000000000005E-2</v>
      </c>
      <c r="O53">
        <f t="shared" si="10"/>
        <v>2</v>
      </c>
      <c r="P53" t="str">
        <f t="shared" si="10"/>
        <v>C-art.</v>
      </c>
      <c r="Q53" s="12">
        <f t="shared" si="10"/>
        <v>1.0152000000000005E-2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2.0619388800000005</v>
      </c>
    </row>
    <row r="54" spans="2:28" hidden="1" x14ac:dyDescent="0.2">
      <c r="B54" s="1">
        <v>1</v>
      </c>
      <c r="C54" t="s">
        <v>23</v>
      </c>
      <c r="D54" s="15">
        <f t="shared" si="0"/>
        <v>0.15904800000000002</v>
      </c>
      <c r="O54">
        <f t="shared" si="10"/>
        <v>1</v>
      </c>
      <c r="P54" t="str">
        <f t="shared" si="10"/>
        <v>C-art.</v>
      </c>
      <c r="Q54" s="12">
        <f t="shared" si="10"/>
        <v>0.15904800000000002</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27.90656208</v>
      </c>
    </row>
    <row r="55" spans="2:28" hidden="1" x14ac:dyDescent="0.2">
      <c r="D55" s="15"/>
      <c r="K55" s="4"/>
      <c r="M55" s="15">
        <f>SUM(D25:D54)</f>
        <v>0.16941600000000004</v>
      </c>
      <c r="N55" s="19"/>
      <c r="AA55" s="25"/>
      <c r="AB55" s="7"/>
    </row>
    <row r="56" spans="2:28" hidden="1" x14ac:dyDescent="0.2">
      <c r="B56" s="6">
        <v>0</v>
      </c>
      <c r="C56" s="20" t="s">
        <v>23</v>
      </c>
      <c r="D56" s="15">
        <f>BINOMDIST(B56,$B$22,$G$14,0)</f>
        <v>0.83058399999999999</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80.480192354551932</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68.408163501369131</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58.14693897616376</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49.424898129739198</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42.011163410278321</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35.709488898736566</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30.35306556392608</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25.800105729337165</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21.930089869936591</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18.6405763894461</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15.844489931029186</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13.467816441374806</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11.447643975168589</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9.7304973788932987</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8.2709227720593024</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7.0302843562504069</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5.9757417028128454</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5.0793804473909185</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4.3174733802822809</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3.6698523732399382</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3.1193745172539478</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2.6514683396658554</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2.2537480887159766</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0</v>
      </c>
      <c r="G82" s="15">
        <f t="shared" si="13"/>
        <v>0</v>
      </c>
      <c r="I82" s="23">
        <f t="shared" si="14"/>
        <v>1.9156858754085804</v>
      </c>
      <c r="K82" s="15">
        <f t="shared" si="27"/>
        <v>0</v>
      </c>
      <c r="O82">
        <f t="shared" si="26"/>
        <v>7</v>
      </c>
      <c r="P82" t="str">
        <f t="shared" si="26"/>
        <v>B-art.</v>
      </c>
      <c r="Q82" s="12">
        <f t="shared" si="28"/>
        <v>0</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v>
      </c>
    </row>
    <row r="83" spans="2:28" hidden="1" x14ac:dyDescent="0.2">
      <c r="B83" s="1">
        <v>6</v>
      </c>
      <c r="C83" t="s">
        <v>25</v>
      </c>
      <c r="D83" s="15">
        <f t="shared" si="12"/>
        <v>0</v>
      </c>
      <c r="G83" s="15">
        <f t="shared" si="13"/>
        <v>0</v>
      </c>
      <c r="I83" s="23">
        <f t="shared" si="14"/>
        <v>1.628332994097293</v>
      </c>
      <c r="K83" s="15">
        <f t="shared" si="27"/>
        <v>0</v>
      </c>
      <c r="O83">
        <f t="shared" si="26"/>
        <v>6</v>
      </c>
      <c r="P83" t="str">
        <f t="shared" si="26"/>
        <v>B-art.</v>
      </c>
      <c r="Q83" s="12">
        <f t="shared" si="28"/>
        <v>0</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v>
      </c>
    </row>
    <row r="84" spans="2:28" hidden="1" x14ac:dyDescent="0.2">
      <c r="B84" s="1">
        <v>5</v>
      </c>
      <c r="C84" t="s">
        <v>25</v>
      </c>
      <c r="D84" s="15">
        <f t="shared" si="12"/>
        <v>0</v>
      </c>
      <c r="G84" s="15">
        <f t="shared" si="13"/>
        <v>0</v>
      </c>
      <c r="I84" s="23">
        <f t="shared" si="14"/>
        <v>1.3840830449826991</v>
      </c>
      <c r="K84" s="15">
        <f t="shared" si="27"/>
        <v>0</v>
      </c>
      <c r="O84">
        <f t="shared" si="26"/>
        <v>5</v>
      </c>
      <c r="P84" t="str">
        <f t="shared" si="26"/>
        <v>B-art.</v>
      </c>
      <c r="Q84" s="12">
        <f t="shared" si="28"/>
        <v>0</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v>
      </c>
    </row>
    <row r="85" spans="2:28" hidden="1" x14ac:dyDescent="0.2">
      <c r="B85" s="1">
        <v>4</v>
      </c>
      <c r="C85" t="s">
        <v>25</v>
      </c>
      <c r="D85" s="15">
        <f t="shared" si="12"/>
        <v>0</v>
      </c>
      <c r="G85" s="15">
        <f t="shared" si="13"/>
        <v>0</v>
      </c>
      <c r="I85" s="23">
        <f t="shared" si="14"/>
        <v>1.1764705882352942</v>
      </c>
      <c r="K85" s="15">
        <f t="shared" si="27"/>
        <v>0</v>
      </c>
      <c r="O85">
        <f t="shared" si="26"/>
        <v>4</v>
      </c>
      <c r="P85" t="str">
        <f t="shared" si="26"/>
        <v>B-art.</v>
      </c>
      <c r="Q85" s="12">
        <f t="shared" si="28"/>
        <v>0</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0</v>
      </c>
    </row>
    <row r="86" spans="2:28" hidden="1" x14ac:dyDescent="0.2">
      <c r="B86" s="1">
        <v>3</v>
      </c>
      <c r="C86" t="s">
        <v>25</v>
      </c>
      <c r="D86" s="15">
        <f t="shared" si="12"/>
        <v>3.375E-3</v>
      </c>
      <c r="G86" s="15">
        <f t="shared" si="13"/>
        <v>1</v>
      </c>
      <c r="I86" s="23">
        <f t="shared" si="14"/>
        <v>1</v>
      </c>
      <c r="K86" s="15">
        <f t="shared" si="27"/>
        <v>3.375E-3</v>
      </c>
      <c r="O86">
        <f t="shared" si="26"/>
        <v>3</v>
      </c>
      <c r="P86" t="str">
        <f t="shared" si="26"/>
        <v>B-art.</v>
      </c>
      <c r="Q86" s="12">
        <f t="shared" si="28"/>
        <v>3.375E-3</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0.31012875000000001</v>
      </c>
    </row>
    <row r="87" spans="2:28" hidden="1" x14ac:dyDescent="0.2">
      <c r="B87" s="1">
        <v>2</v>
      </c>
      <c r="C87" t="s">
        <v>25</v>
      </c>
      <c r="D87" s="15">
        <f t="shared" si="12"/>
        <v>5.7375000000000016E-2</v>
      </c>
      <c r="G87" s="15">
        <f t="shared" si="13"/>
        <v>0.79</v>
      </c>
      <c r="I87" s="23">
        <f t="shared" si="14"/>
        <v>0.85</v>
      </c>
      <c r="K87" s="15">
        <f t="shared" si="27"/>
        <v>5.3325000000000018E-2</v>
      </c>
      <c r="O87">
        <f t="shared" si="26"/>
        <v>2</v>
      </c>
      <c r="P87" t="str">
        <f t="shared" si="26"/>
        <v>B-art.</v>
      </c>
      <c r="Q87" s="12">
        <f t="shared" si="28"/>
        <v>5.3325000000000018E-2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4.5191160000000021</v>
      </c>
    </row>
    <row r="88" spans="2:28" hidden="1" x14ac:dyDescent="0.2">
      <c r="B88" s="1">
        <v>1</v>
      </c>
      <c r="C88" t="s">
        <v>25</v>
      </c>
      <c r="D88" s="15">
        <f t="shared" si="12"/>
        <v>0.32512500000000011</v>
      </c>
      <c r="G88" s="15">
        <f t="shared" si="13"/>
        <v>0.6241000000000001</v>
      </c>
      <c r="I88" s="23">
        <f t="shared" si="14"/>
        <v>0.72249999999999992</v>
      </c>
      <c r="K88" s="15">
        <f t="shared" si="27"/>
        <v>0.28084500000000018</v>
      </c>
      <c r="N88" s="19"/>
      <c r="O88">
        <f t="shared" si="26"/>
        <v>1</v>
      </c>
      <c r="P88" t="str">
        <f t="shared" si="26"/>
        <v>B-art.</v>
      </c>
      <c r="Q88" s="12">
        <f t="shared" si="28"/>
        <v>0.28084500000000018</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20.518535700000015</v>
      </c>
    </row>
    <row r="89" spans="2:28" hidden="1" x14ac:dyDescent="0.2">
      <c r="D89" s="15"/>
      <c r="G89" s="15"/>
      <c r="I89" s="4"/>
      <c r="K89" s="15"/>
      <c r="M89" s="15">
        <f>SUM(K59:K88)</f>
        <v>0.33754500000000021</v>
      </c>
      <c r="N89" s="19"/>
      <c r="AA89" s="25"/>
      <c r="AB89" s="7"/>
    </row>
    <row r="90" spans="2:28" hidden="1" x14ac:dyDescent="0.2">
      <c r="B90" s="6">
        <v>0</v>
      </c>
      <c r="C90" s="20" t="s">
        <v>25</v>
      </c>
      <c r="D90" s="15">
        <f>IF(B90&lt;=$B$22,BINOMDIST(B90,$B$22,$G$13,0),0)</f>
        <v>0.61412500000000003</v>
      </c>
      <c r="G90" s="15">
        <f>IF(B90&lt;=$B$22,BINOMDIST($B$22-B90,$B$22-B90,$G$12,0),0)</f>
        <v>0.49303900000000006</v>
      </c>
      <c r="I90" s="23">
        <f>(1-$G$13)^($B$22-B90)</f>
        <v>0.61412499999999992</v>
      </c>
      <c r="K90" s="15">
        <f t="shared" si="27"/>
        <v>0.49303900000000012</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3</v>
      </c>
      <c r="C93" t="s">
        <v>24</v>
      </c>
      <c r="D93" s="15">
        <f>BINOMDIST(B93,$B$22,$G$12,0)</f>
        <v>0.49303900000000006</v>
      </c>
      <c r="G93" s="16"/>
      <c r="K93" s="16"/>
      <c r="M93" s="15">
        <f>D93</f>
        <v>0.49303900000000006</v>
      </c>
      <c r="N93" s="19"/>
      <c r="O93">
        <f>B93</f>
        <v>3</v>
      </c>
      <c r="P93" t="str">
        <f>C93</f>
        <v>A-art.</v>
      </c>
      <c r="Q93" s="12">
        <f>D93</f>
        <v>0.49303900000000006</v>
      </c>
      <c r="R93" s="16"/>
      <c r="S93" s="9">
        <v>0</v>
      </c>
      <c r="T93" s="9">
        <f>$D$12*$E$16</f>
        <v>28.2</v>
      </c>
      <c r="U93" s="17">
        <f>B93/(B93+1)</f>
        <v>0.75</v>
      </c>
      <c r="V93" s="37">
        <f>B93*($E$17*2)</f>
        <v>7.8000000000000007</v>
      </c>
      <c r="W93" s="38">
        <f>ROUNDDOWN((U93*$D$12)*$E$19,0)</f>
        <v>0</v>
      </c>
      <c r="X93" s="37">
        <f>W93*$E$18</f>
        <v>0</v>
      </c>
      <c r="Y93" s="18">
        <f>S93+(T93*U93)+V93+X93</f>
        <v>28.95</v>
      </c>
      <c r="Z93" s="18"/>
      <c r="AA93" s="25">
        <f>Y93*Q93</f>
        <v>14.273479050000001</v>
      </c>
      <c r="AB93" s="7"/>
    </row>
    <row r="94" spans="2:28" ht="13.5" hidden="1" thickBot="1" x14ac:dyDescent="0.25">
      <c r="D94" s="15"/>
      <c r="AA94" s="25"/>
    </row>
    <row r="95" spans="2:28" ht="13.5" hidden="1" thickBot="1" x14ac:dyDescent="0.25">
      <c r="D95" s="15"/>
      <c r="M95" s="15">
        <f>SUM(M55:M93)</f>
        <v>1.0000000000000002</v>
      </c>
      <c r="N95" s="19"/>
      <c r="Q95" s="12">
        <f>SUM(Q25:Q93)</f>
        <v>1.0000000000000002</v>
      </c>
      <c r="R95" s="16"/>
      <c r="AA95" s="39">
        <f>SUM(AA25:AA93)</f>
        <v>69.636088140000027</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7D" sheet="1" objects="1" scenarios="1"/>
  <customSheetViews>
    <customSheetView guid="{DB7468F2-DD7C-4FC2-8D7A-3B376A7B9192}" fitToPage="1" state="hidden" topLeftCell="A9">
      <selection activeCell="E16" sqref="E16"/>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E16" sqref="E16"/>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97281"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97281" r:id="rId5"/>
      </mc:Fallback>
    </mc:AlternateContent>
    <mc:AlternateContent xmlns:mc="http://schemas.openxmlformats.org/markup-compatibility/2006">
      <mc:Choice Requires="x14">
        <oleObject progId="Equation.3" shapeId="97282"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97282" r:id="rId7"/>
      </mc:Fallback>
    </mc:AlternateContent>
    <mc:AlternateContent xmlns:mc="http://schemas.openxmlformats.org/markup-compatibility/2006">
      <mc:Choice Requires="x14">
        <oleObject progId="Equation.3" shapeId="97283"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97283" r:id="rId9"/>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47"/>
  <sheetViews>
    <sheetView topLeftCell="A9" workbookViewId="0">
      <selection activeCell="K111" sqref="K111"/>
    </sheetView>
  </sheetViews>
  <sheetFormatPr defaultRowHeight="12.75" x14ac:dyDescent="0.2"/>
  <cols>
    <col min="1" max="1" width="4.140625" customWidth="1"/>
    <col min="2" max="2" width="9.140625" style="1"/>
    <col min="3" max="3" width="5.85546875" customWidth="1"/>
    <col min="4" max="4" width="24.140625" bestFit="1" customWidth="1"/>
    <col min="5" max="5" width="4.5703125" customWidth="1"/>
    <col min="6" max="6" width="0.140625" hidden="1" customWidth="1"/>
    <col min="7" max="7" width="16" customWidth="1"/>
    <col min="8" max="8" width="3.28515625" customWidth="1"/>
    <col min="9" max="9" width="14.7109375" customWidth="1"/>
    <col min="10" max="10" width="3.42578125" customWidth="1"/>
    <col min="11" max="11" width="16.5703125" customWidth="1"/>
    <col min="12" max="12" width="2.28515625" customWidth="1"/>
    <col min="13" max="13" width="15.28515625" customWidth="1"/>
    <col min="14" max="14" width="3.140625" style="3" customWidth="1"/>
    <col min="15" max="16" width="9.140625" hidden="1" customWidth="1"/>
    <col min="17" max="17" width="12.140625" style="12" customWidth="1"/>
    <col min="18" max="18" width="3.5703125" customWidth="1"/>
    <col min="19" max="19" width="9.140625" style="9"/>
    <col min="20" max="20" width="5.5703125" style="9" bestFit="1" customWidth="1"/>
    <col min="21" max="24" width="10" style="1" customWidth="1"/>
    <col min="25" max="25" width="7" style="1" bestFit="1" customWidth="1"/>
    <col min="26" max="26" width="2.85546875" customWidth="1"/>
    <col min="27" max="27" width="12.28515625" style="7" customWidth="1"/>
    <col min="28" max="28" width="10.42578125" customWidth="1"/>
  </cols>
  <sheetData>
    <row r="1" spans="2:17" hidden="1" x14ac:dyDescent="0.2">
      <c r="M1" s="7"/>
      <c r="Q1" s="8"/>
    </row>
    <row r="2" spans="2:17" hidden="1" x14ac:dyDescent="0.2">
      <c r="B2" s="1" t="s">
        <v>10</v>
      </c>
      <c r="D2" s="10">
        <v>0.2</v>
      </c>
      <c r="G2" s="10">
        <v>0.8</v>
      </c>
      <c r="M2" s="7"/>
      <c r="Q2" s="8"/>
    </row>
    <row r="3" spans="2:17" hidden="1" x14ac:dyDescent="0.2">
      <c r="D3" s="10">
        <v>0.3</v>
      </c>
      <c r="G3" s="10">
        <v>0.15</v>
      </c>
      <c r="M3" s="7"/>
      <c r="Q3" s="8"/>
    </row>
    <row r="4" spans="2:17" hidden="1" x14ac:dyDescent="0.2">
      <c r="D4" s="10">
        <v>0.5</v>
      </c>
      <c r="G4" s="10">
        <v>0.05</v>
      </c>
      <c r="M4" s="7"/>
      <c r="Q4" s="8"/>
    </row>
    <row r="5" spans="2:17" hidden="1" x14ac:dyDescent="0.2">
      <c r="M5" s="7"/>
      <c r="Q5" s="8"/>
    </row>
    <row r="6" spans="2:17" hidden="1" x14ac:dyDescent="0.2">
      <c r="B6" s="1" t="s">
        <v>11</v>
      </c>
      <c r="D6" s="11">
        <v>0</v>
      </c>
      <c r="G6" s="10">
        <v>0</v>
      </c>
      <c r="M6" s="7"/>
      <c r="Q6" s="8"/>
    </row>
    <row r="7" spans="2:17" hidden="1" x14ac:dyDescent="0.2">
      <c r="D7" s="10">
        <v>0</v>
      </c>
      <c r="G7" s="10">
        <v>0</v>
      </c>
      <c r="M7" s="7"/>
      <c r="Q7" s="8"/>
    </row>
    <row r="8" spans="2:17" hidden="1" x14ac:dyDescent="0.2">
      <c r="D8" s="10">
        <v>1</v>
      </c>
      <c r="G8" s="10">
        <v>1</v>
      </c>
    </row>
    <row r="9" spans="2:17" x14ac:dyDescent="0.2">
      <c r="B9" t="s">
        <v>30</v>
      </c>
    </row>
    <row r="11" spans="2:17" x14ac:dyDescent="0.2">
      <c r="D11" s="1" t="s">
        <v>9</v>
      </c>
      <c r="E11" s="1"/>
      <c r="F11" s="1"/>
      <c r="G11" s="1" t="s">
        <v>12</v>
      </c>
    </row>
    <row r="12" spans="2:17" x14ac:dyDescent="0.2">
      <c r="C12" t="s">
        <v>5</v>
      </c>
      <c r="D12" s="10">
        <f>INPUT!D3</f>
        <v>0.15</v>
      </c>
      <c r="G12" s="10">
        <f>INPUT!E3</f>
        <v>0.79</v>
      </c>
      <c r="H12" s="22" t="s">
        <v>17</v>
      </c>
    </row>
    <row r="13" spans="2:17" x14ac:dyDescent="0.2">
      <c r="C13" t="s">
        <v>6</v>
      </c>
      <c r="D13" s="10">
        <f>INPUT!D4</f>
        <v>0.28999999999999998</v>
      </c>
      <c r="G13" s="10">
        <f>INPUT!E4</f>
        <v>0.15</v>
      </c>
      <c r="H13" s="22" t="s">
        <v>18</v>
      </c>
    </row>
    <row r="14" spans="2:17" x14ac:dyDescent="0.2">
      <c r="C14" t="s">
        <v>7</v>
      </c>
      <c r="D14" s="10">
        <f>INPUT!D5</f>
        <v>0.56000000000000005</v>
      </c>
      <c r="G14" s="10">
        <f>INPUT!E5</f>
        <v>0.06</v>
      </c>
      <c r="H14" s="22" t="s">
        <v>19</v>
      </c>
    </row>
    <row r="15" spans="2:17" ht="13.5" thickBot="1" x14ac:dyDescent="0.25"/>
    <row r="16" spans="2:17" ht="13.5" thickBot="1" x14ac:dyDescent="0.25">
      <c r="D16" s="35" t="s">
        <v>45</v>
      </c>
      <c r="E16" s="13">
        <f>INPUT!D8</f>
        <v>188</v>
      </c>
      <c r="G16" t="s">
        <v>4</v>
      </c>
      <c r="I16" s="4" t="s">
        <v>0</v>
      </c>
      <c r="K16" s="14">
        <f>AA95</f>
        <v>81.653867329640008</v>
      </c>
    </row>
    <row r="17" spans="2:27" x14ac:dyDescent="0.2">
      <c r="D17" s="35" t="s">
        <v>38</v>
      </c>
      <c r="E17" s="13">
        <f>INPUT!D11</f>
        <v>1.3</v>
      </c>
      <c r="G17" s="35" t="s">
        <v>4</v>
      </c>
    </row>
    <row r="18" spans="2:27" x14ac:dyDescent="0.2">
      <c r="D18" s="35" t="s">
        <v>39</v>
      </c>
      <c r="E18" s="13">
        <f>INPUT!D12</f>
        <v>7.5</v>
      </c>
      <c r="G18" s="35" t="s">
        <v>4</v>
      </c>
    </row>
    <row r="19" spans="2:27" x14ac:dyDescent="0.2">
      <c r="D19" s="35" t="s">
        <v>40</v>
      </c>
      <c r="E19" s="13">
        <f>INPUT!D14</f>
        <v>8</v>
      </c>
      <c r="G19" s="35" t="s">
        <v>41</v>
      </c>
    </row>
    <row r="20" spans="2:27" x14ac:dyDescent="0.2">
      <c r="D20" s="35" t="s">
        <v>42</v>
      </c>
      <c r="E20" s="13">
        <f>INPUT!D13</f>
        <v>18</v>
      </c>
      <c r="G20" s="35" t="s">
        <v>4</v>
      </c>
    </row>
    <row r="21" spans="2:27" x14ac:dyDescent="0.2">
      <c r="D21" s="35"/>
      <c r="E21" s="3"/>
      <c r="G21" s="35"/>
    </row>
    <row r="22" spans="2:27" x14ac:dyDescent="0.2">
      <c r="B22" s="2">
        <v>4</v>
      </c>
      <c r="C22" t="s">
        <v>20</v>
      </c>
    </row>
    <row r="23" spans="2:27" hidden="1" x14ac:dyDescent="0.2"/>
    <row r="24" spans="2:27" s="27" customFormat="1" ht="38.25" hidden="1" x14ac:dyDescent="0.2">
      <c r="B24" s="26" t="s">
        <v>27</v>
      </c>
      <c r="C24" s="27" t="s">
        <v>28</v>
      </c>
      <c r="D24" s="28" t="s">
        <v>22</v>
      </c>
      <c r="N24" s="29"/>
      <c r="Q24" s="30" t="s">
        <v>12</v>
      </c>
      <c r="S24" s="31" t="s">
        <v>26</v>
      </c>
      <c r="T24" s="32" t="s">
        <v>8</v>
      </c>
      <c r="U24" s="33" t="s">
        <v>13</v>
      </c>
      <c r="V24" s="36" t="s">
        <v>38</v>
      </c>
      <c r="W24" s="36" t="s">
        <v>43</v>
      </c>
      <c r="X24" s="36" t="s">
        <v>44</v>
      </c>
      <c r="Y24" s="33" t="s">
        <v>14</v>
      </c>
      <c r="AA24" s="34" t="s">
        <v>15</v>
      </c>
    </row>
    <row r="25" spans="2:27" hidden="1" x14ac:dyDescent="0.2">
      <c r="B25" s="1">
        <v>30</v>
      </c>
      <c r="C25" t="s">
        <v>23</v>
      </c>
      <c r="D25" s="15">
        <f t="shared" ref="D25:D54" si="0">IF(B25&lt;=$B$22,BINOMDIST(B25,$B$22,$G$14,0),0)</f>
        <v>0</v>
      </c>
      <c r="O25">
        <f t="shared" ref="O25:Q44" si="1">B25</f>
        <v>30</v>
      </c>
      <c r="P25" t="str">
        <f t="shared" si="1"/>
        <v>C-art.</v>
      </c>
      <c r="Q25" s="12">
        <f t="shared" si="1"/>
        <v>0</v>
      </c>
      <c r="R25" s="16"/>
      <c r="S25" s="9">
        <f t="shared" ref="S25:S53" si="2">($D$12+$D$13)*$E$16</f>
        <v>82.719999999999985</v>
      </c>
      <c r="T25" s="9">
        <f>$D$14*$E$16</f>
        <v>105.28000000000002</v>
      </c>
      <c r="U25" s="17">
        <f>B25/(B25+1)</f>
        <v>0.967741935483871</v>
      </c>
      <c r="V25" s="37">
        <f>B25*($E$17*2)</f>
        <v>78</v>
      </c>
      <c r="W25" s="38">
        <f>ROUNDDOWN(((($D$12+$D$13)*$E$19)+((U25*$D$14)*$E$19)),0)</f>
        <v>7</v>
      </c>
      <c r="X25" s="37">
        <f>W25*$E$18</f>
        <v>52.5</v>
      </c>
      <c r="Y25" s="18">
        <f>S25+(T25*U25)+V25+X25</f>
        <v>315.10387096774195</v>
      </c>
      <c r="AA25" s="25">
        <f t="shared" ref="AA25:AA44" si="3">Y25*Q25</f>
        <v>0</v>
      </c>
    </row>
    <row r="26" spans="2:27" hidden="1" x14ac:dyDescent="0.2">
      <c r="B26" s="1">
        <v>29</v>
      </c>
      <c r="C26" t="s">
        <v>23</v>
      </c>
      <c r="D26" s="15">
        <f t="shared" si="0"/>
        <v>0</v>
      </c>
      <c r="O26">
        <f t="shared" si="1"/>
        <v>29</v>
      </c>
      <c r="P26" t="str">
        <f t="shared" si="1"/>
        <v>C-art.</v>
      </c>
      <c r="Q26" s="12">
        <f t="shared" si="1"/>
        <v>0</v>
      </c>
      <c r="R26" s="16"/>
      <c r="S26" s="9">
        <f t="shared" si="2"/>
        <v>82.719999999999985</v>
      </c>
      <c r="T26" s="9">
        <f t="shared" ref="T26:T54" si="4">$D$14*$E$16</f>
        <v>105.28000000000002</v>
      </c>
      <c r="U26" s="17">
        <f t="shared" ref="U26:U53" si="5">B26/(B26+1)</f>
        <v>0.96666666666666667</v>
      </c>
      <c r="V26" s="37">
        <f t="shared" ref="V26:V54" si="6">B26*($E$17*2)</f>
        <v>75.400000000000006</v>
      </c>
      <c r="W26" s="38">
        <f t="shared" ref="W26:W54" si="7">ROUNDDOWN(((($D$12+$D$13)*$E$19)+((U26*$D$14)*$E$19)),0)</f>
        <v>7</v>
      </c>
      <c r="X26" s="37">
        <f t="shared" ref="X26:X54" si="8">W26*$E$18</f>
        <v>52.5</v>
      </c>
      <c r="Y26" s="18">
        <f t="shared" ref="Y26:Y54" si="9">S26+(T26*U26)+V26+X26</f>
        <v>312.39066666666668</v>
      </c>
      <c r="AA26" s="25">
        <f t="shared" si="3"/>
        <v>0</v>
      </c>
    </row>
    <row r="27" spans="2:27" hidden="1" x14ac:dyDescent="0.2">
      <c r="B27" s="1">
        <v>28</v>
      </c>
      <c r="C27" t="s">
        <v>23</v>
      </c>
      <c r="D27" s="15">
        <f t="shared" si="0"/>
        <v>0</v>
      </c>
      <c r="O27">
        <f t="shared" si="1"/>
        <v>28</v>
      </c>
      <c r="P27" t="str">
        <f t="shared" si="1"/>
        <v>C-art.</v>
      </c>
      <c r="Q27" s="12">
        <f t="shared" si="1"/>
        <v>0</v>
      </c>
      <c r="R27" s="16"/>
      <c r="S27" s="9">
        <f t="shared" si="2"/>
        <v>82.719999999999985</v>
      </c>
      <c r="T27" s="9">
        <f t="shared" si="4"/>
        <v>105.28000000000002</v>
      </c>
      <c r="U27" s="17">
        <f t="shared" si="5"/>
        <v>0.96551724137931039</v>
      </c>
      <c r="V27" s="37">
        <f t="shared" si="6"/>
        <v>72.8</v>
      </c>
      <c r="W27" s="38">
        <f t="shared" si="7"/>
        <v>7</v>
      </c>
      <c r="X27" s="37">
        <f t="shared" si="8"/>
        <v>52.5</v>
      </c>
      <c r="Y27" s="18">
        <f t="shared" si="9"/>
        <v>309.6696551724138</v>
      </c>
      <c r="AA27" s="25">
        <f t="shared" si="3"/>
        <v>0</v>
      </c>
    </row>
    <row r="28" spans="2:27" hidden="1" x14ac:dyDescent="0.2">
      <c r="B28" s="1">
        <v>27</v>
      </c>
      <c r="C28" t="s">
        <v>23</v>
      </c>
      <c r="D28" s="15">
        <f t="shared" si="0"/>
        <v>0</v>
      </c>
      <c r="O28">
        <f t="shared" si="1"/>
        <v>27</v>
      </c>
      <c r="P28" t="str">
        <f t="shared" si="1"/>
        <v>C-art.</v>
      </c>
      <c r="Q28" s="12">
        <f t="shared" si="1"/>
        <v>0</v>
      </c>
      <c r="R28" s="16"/>
      <c r="S28" s="9">
        <f t="shared" si="2"/>
        <v>82.719999999999985</v>
      </c>
      <c r="T28" s="9">
        <f t="shared" si="4"/>
        <v>105.28000000000002</v>
      </c>
      <c r="U28" s="17">
        <f t="shared" si="5"/>
        <v>0.9642857142857143</v>
      </c>
      <c r="V28" s="37">
        <f t="shared" si="6"/>
        <v>70.2</v>
      </c>
      <c r="W28" s="38">
        <f t="shared" si="7"/>
        <v>7</v>
      </c>
      <c r="X28" s="37">
        <f t="shared" si="8"/>
        <v>52.5</v>
      </c>
      <c r="Y28" s="18">
        <f t="shared" si="9"/>
        <v>306.94</v>
      </c>
      <c r="AA28" s="25">
        <f t="shared" si="3"/>
        <v>0</v>
      </c>
    </row>
    <row r="29" spans="2:27" hidden="1" x14ac:dyDescent="0.2">
      <c r="B29" s="1">
        <v>26</v>
      </c>
      <c r="C29" t="s">
        <v>23</v>
      </c>
      <c r="D29" s="15">
        <f t="shared" si="0"/>
        <v>0</v>
      </c>
      <c r="O29">
        <f t="shared" si="1"/>
        <v>26</v>
      </c>
      <c r="P29" t="str">
        <f t="shared" si="1"/>
        <v>C-art.</v>
      </c>
      <c r="Q29" s="12">
        <f t="shared" si="1"/>
        <v>0</v>
      </c>
      <c r="R29" s="16"/>
      <c r="S29" s="9">
        <f t="shared" si="2"/>
        <v>82.719999999999985</v>
      </c>
      <c r="T29" s="9">
        <f t="shared" si="4"/>
        <v>105.28000000000002</v>
      </c>
      <c r="U29" s="17">
        <f t="shared" si="5"/>
        <v>0.96296296296296291</v>
      </c>
      <c r="V29" s="37">
        <f t="shared" si="6"/>
        <v>67.600000000000009</v>
      </c>
      <c r="W29" s="38">
        <f t="shared" si="7"/>
        <v>7</v>
      </c>
      <c r="X29" s="37">
        <f t="shared" si="8"/>
        <v>52.5</v>
      </c>
      <c r="Y29" s="18">
        <f t="shared" si="9"/>
        <v>304.20074074074074</v>
      </c>
      <c r="AA29" s="25">
        <f t="shared" si="3"/>
        <v>0</v>
      </c>
    </row>
    <row r="30" spans="2:27" hidden="1" x14ac:dyDescent="0.2">
      <c r="B30" s="1">
        <v>25</v>
      </c>
      <c r="C30" t="s">
        <v>23</v>
      </c>
      <c r="D30" s="15">
        <f t="shared" si="0"/>
        <v>0</v>
      </c>
      <c r="O30">
        <f t="shared" si="1"/>
        <v>25</v>
      </c>
      <c r="P30" t="str">
        <f t="shared" si="1"/>
        <v>C-art.</v>
      </c>
      <c r="Q30" s="12">
        <f t="shared" si="1"/>
        <v>0</v>
      </c>
      <c r="R30" s="16"/>
      <c r="S30" s="9">
        <f t="shared" si="2"/>
        <v>82.719999999999985</v>
      </c>
      <c r="T30" s="9">
        <f t="shared" si="4"/>
        <v>105.28000000000002</v>
      </c>
      <c r="U30" s="17">
        <f t="shared" si="5"/>
        <v>0.96153846153846156</v>
      </c>
      <c r="V30" s="37">
        <f t="shared" si="6"/>
        <v>65</v>
      </c>
      <c r="W30" s="38">
        <f t="shared" si="7"/>
        <v>7</v>
      </c>
      <c r="X30" s="37">
        <f t="shared" si="8"/>
        <v>52.5</v>
      </c>
      <c r="Y30" s="18">
        <f t="shared" si="9"/>
        <v>301.45076923076925</v>
      </c>
      <c r="AA30" s="25">
        <f t="shared" si="3"/>
        <v>0</v>
      </c>
    </row>
    <row r="31" spans="2:27" hidden="1" x14ac:dyDescent="0.2">
      <c r="B31" s="1">
        <v>24</v>
      </c>
      <c r="C31" t="s">
        <v>23</v>
      </c>
      <c r="D31" s="15">
        <f t="shared" si="0"/>
        <v>0</v>
      </c>
      <c r="O31">
        <f t="shared" si="1"/>
        <v>24</v>
      </c>
      <c r="P31" t="str">
        <f t="shared" si="1"/>
        <v>C-art.</v>
      </c>
      <c r="Q31" s="12">
        <f t="shared" si="1"/>
        <v>0</v>
      </c>
      <c r="R31" s="16"/>
      <c r="S31" s="9">
        <f t="shared" si="2"/>
        <v>82.719999999999985</v>
      </c>
      <c r="T31" s="9">
        <f t="shared" si="4"/>
        <v>105.28000000000002</v>
      </c>
      <c r="U31" s="17">
        <f t="shared" si="5"/>
        <v>0.96</v>
      </c>
      <c r="V31" s="37">
        <f t="shared" si="6"/>
        <v>62.400000000000006</v>
      </c>
      <c r="W31" s="38">
        <f t="shared" si="7"/>
        <v>7</v>
      </c>
      <c r="X31" s="37">
        <f t="shared" si="8"/>
        <v>52.5</v>
      </c>
      <c r="Y31" s="18">
        <f t="shared" si="9"/>
        <v>298.68880000000001</v>
      </c>
      <c r="AA31" s="25">
        <f t="shared" si="3"/>
        <v>0</v>
      </c>
    </row>
    <row r="32" spans="2:27" hidden="1" x14ac:dyDescent="0.2">
      <c r="B32" s="1">
        <v>23</v>
      </c>
      <c r="C32" t="s">
        <v>23</v>
      </c>
      <c r="D32" s="15">
        <f t="shared" si="0"/>
        <v>0</v>
      </c>
      <c r="O32">
        <f t="shared" si="1"/>
        <v>23</v>
      </c>
      <c r="P32" t="str">
        <f t="shared" si="1"/>
        <v>C-art.</v>
      </c>
      <c r="Q32" s="12">
        <f t="shared" si="1"/>
        <v>0</v>
      </c>
      <c r="R32" s="16"/>
      <c r="S32" s="9">
        <f>($D$12+$D$13)*$E$16</f>
        <v>82.719999999999985</v>
      </c>
      <c r="T32" s="9">
        <f t="shared" si="4"/>
        <v>105.28000000000002</v>
      </c>
      <c r="U32" s="17">
        <f t="shared" si="5"/>
        <v>0.95833333333333337</v>
      </c>
      <c r="V32" s="37">
        <f t="shared" si="6"/>
        <v>59.800000000000004</v>
      </c>
      <c r="W32" s="38">
        <f t="shared" si="7"/>
        <v>7</v>
      </c>
      <c r="X32" s="37">
        <f t="shared" si="8"/>
        <v>52.5</v>
      </c>
      <c r="Y32" s="18">
        <f t="shared" si="9"/>
        <v>295.91333333333336</v>
      </c>
      <c r="AA32" s="25">
        <f t="shared" si="3"/>
        <v>0</v>
      </c>
    </row>
    <row r="33" spans="2:27" hidden="1" x14ac:dyDescent="0.2">
      <c r="B33" s="1">
        <v>22</v>
      </c>
      <c r="C33" t="s">
        <v>23</v>
      </c>
      <c r="D33" s="15">
        <f t="shared" si="0"/>
        <v>0</v>
      </c>
      <c r="O33">
        <f t="shared" si="1"/>
        <v>22</v>
      </c>
      <c r="P33" t="str">
        <f t="shared" si="1"/>
        <v>C-art.</v>
      </c>
      <c r="Q33" s="12">
        <f t="shared" si="1"/>
        <v>0</v>
      </c>
      <c r="R33" s="16"/>
      <c r="S33" s="9">
        <f t="shared" si="2"/>
        <v>82.719999999999985</v>
      </c>
      <c r="T33" s="9">
        <f t="shared" si="4"/>
        <v>105.28000000000002</v>
      </c>
      <c r="U33" s="17">
        <f t="shared" si="5"/>
        <v>0.95652173913043481</v>
      </c>
      <c r="V33" s="37">
        <f t="shared" si="6"/>
        <v>57.2</v>
      </c>
      <c r="W33" s="38">
        <f t="shared" si="7"/>
        <v>7</v>
      </c>
      <c r="X33" s="37">
        <f t="shared" si="8"/>
        <v>52.5</v>
      </c>
      <c r="Y33" s="18">
        <f t="shared" si="9"/>
        <v>293.12260869565216</v>
      </c>
      <c r="AA33" s="25">
        <f t="shared" si="3"/>
        <v>0</v>
      </c>
    </row>
    <row r="34" spans="2:27" hidden="1" x14ac:dyDescent="0.2">
      <c r="B34" s="1">
        <v>21</v>
      </c>
      <c r="C34" t="s">
        <v>23</v>
      </c>
      <c r="D34" s="15">
        <f t="shared" si="0"/>
        <v>0</v>
      </c>
      <c r="O34">
        <f t="shared" si="1"/>
        <v>21</v>
      </c>
      <c r="P34" t="str">
        <f t="shared" si="1"/>
        <v>C-art.</v>
      </c>
      <c r="Q34" s="12">
        <f t="shared" si="1"/>
        <v>0</v>
      </c>
      <c r="R34" s="16"/>
      <c r="S34" s="9">
        <f t="shared" si="2"/>
        <v>82.719999999999985</v>
      </c>
      <c r="T34" s="9">
        <f t="shared" si="4"/>
        <v>105.28000000000002</v>
      </c>
      <c r="U34" s="17">
        <f t="shared" si="5"/>
        <v>0.95454545454545459</v>
      </c>
      <c r="V34" s="37">
        <f t="shared" si="6"/>
        <v>54.6</v>
      </c>
      <c r="W34" s="38">
        <f t="shared" si="7"/>
        <v>7</v>
      </c>
      <c r="X34" s="37">
        <f t="shared" si="8"/>
        <v>52.5</v>
      </c>
      <c r="Y34" s="18">
        <f t="shared" si="9"/>
        <v>290.31454545454545</v>
      </c>
      <c r="AA34" s="25">
        <f t="shared" si="3"/>
        <v>0</v>
      </c>
    </row>
    <row r="35" spans="2:27" hidden="1" x14ac:dyDescent="0.2">
      <c r="B35" s="1">
        <v>20</v>
      </c>
      <c r="C35" t="s">
        <v>23</v>
      </c>
      <c r="D35" s="15">
        <f t="shared" si="0"/>
        <v>0</v>
      </c>
      <c r="O35">
        <f t="shared" si="1"/>
        <v>20</v>
      </c>
      <c r="P35" t="str">
        <f t="shared" si="1"/>
        <v>C-art.</v>
      </c>
      <c r="Q35" s="12">
        <f t="shared" si="1"/>
        <v>0</v>
      </c>
      <c r="R35" s="16"/>
      <c r="S35" s="9">
        <f t="shared" si="2"/>
        <v>82.719999999999985</v>
      </c>
      <c r="T35" s="9">
        <f t="shared" si="4"/>
        <v>105.28000000000002</v>
      </c>
      <c r="U35" s="17">
        <f t="shared" si="5"/>
        <v>0.95238095238095233</v>
      </c>
      <c r="V35" s="37">
        <f t="shared" si="6"/>
        <v>52</v>
      </c>
      <c r="W35" s="38">
        <f t="shared" si="7"/>
        <v>7</v>
      </c>
      <c r="X35" s="37">
        <f t="shared" si="8"/>
        <v>52.5</v>
      </c>
      <c r="Y35" s="18">
        <f t="shared" si="9"/>
        <v>287.48666666666668</v>
      </c>
      <c r="AA35" s="25">
        <f t="shared" si="3"/>
        <v>0</v>
      </c>
    </row>
    <row r="36" spans="2:27" hidden="1" x14ac:dyDescent="0.2">
      <c r="B36" s="1">
        <v>19</v>
      </c>
      <c r="C36" t="s">
        <v>23</v>
      </c>
      <c r="D36" s="15">
        <f t="shared" si="0"/>
        <v>0</v>
      </c>
      <c r="O36">
        <f t="shared" si="1"/>
        <v>19</v>
      </c>
      <c r="P36" t="str">
        <f t="shared" si="1"/>
        <v>C-art.</v>
      </c>
      <c r="Q36" s="12">
        <f t="shared" si="1"/>
        <v>0</v>
      </c>
      <c r="R36" s="16"/>
      <c r="S36" s="9">
        <f t="shared" si="2"/>
        <v>82.719999999999985</v>
      </c>
      <c r="T36" s="9">
        <f t="shared" si="4"/>
        <v>105.28000000000002</v>
      </c>
      <c r="U36" s="17">
        <f t="shared" si="5"/>
        <v>0.95</v>
      </c>
      <c r="V36" s="37">
        <f t="shared" si="6"/>
        <v>49.4</v>
      </c>
      <c r="W36" s="38">
        <f t="shared" si="7"/>
        <v>7</v>
      </c>
      <c r="X36" s="37">
        <f t="shared" si="8"/>
        <v>52.5</v>
      </c>
      <c r="Y36" s="18">
        <f t="shared" si="9"/>
        <v>284.63599999999997</v>
      </c>
      <c r="AA36" s="25">
        <f t="shared" si="3"/>
        <v>0</v>
      </c>
    </row>
    <row r="37" spans="2:27" hidden="1" x14ac:dyDescent="0.2">
      <c r="B37" s="1">
        <v>18</v>
      </c>
      <c r="C37" t="s">
        <v>23</v>
      </c>
      <c r="D37" s="15">
        <f t="shared" si="0"/>
        <v>0</v>
      </c>
      <c r="O37">
        <f t="shared" si="1"/>
        <v>18</v>
      </c>
      <c r="P37" t="str">
        <f t="shared" si="1"/>
        <v>C-art.</v>
      </c>
      <c r="Q37" s="12">
        <f t="shared" si="1"/>
        <v>0</v>
      </c>
      <c r="R37" s="16"/>
      <c r="S37" s="9">
        <f t="shared" si="2"/>
        <v>82.719999999999985</v>
      </c>
      <c r="T37" s="9">
        <f t="shared" si="4"/>
        <v>105.28000000000002</v>
      </c>
      <c r="U37" s="17">
        <f t="shared" si="5"/>
        <v>0.94736842105263153</v>
      </c>
      <c r="V37" s="37">
        <f t="shared" si="6"/>
        <v>46.800000000000004</v>
      </c>
      <c r="W37" s="38">
        <f t="shared" si="7"/>
        <v>7</v>
      </c>
      <c r="X37" s="37">
        <f t="shared" si="8"/>
        <v>52.5</v>
      </c>
      <c r="Y37" s="18">
        <f t="shared" si="9"/>
        <v>281.75894736842105</v>
      </c>
      <c r="AA37" s="25">
        <f t="shared" si="3"/>
        <v>0</v>
      </c>
    </row>
    <row r="38" spans="2:27" hidden="1" x14ac:dyDescent="0.2">
      <c r="B38" s="1">
        <v>17</v>
      </c>
      <c r="C38" t="s">
        <v>23</v>
      </c>
      <c r="D38" s="15">
        <f t="shared" si="0"/>
        <v>0</v>
      </c>
      <c r="O38">
        <f t="shared" si="1"/>
        <v>17</v>
      </c>
      <c r="P38" t="str">
        <f t="shared" si="1"/>
        <v>C-art.</v>
      </c>
      <c r="Q38" s="12">
        <f t="shared" si="1"/>
        <v>0</v>
      </c>
      <c r="R38" s="16"/>
      <c r="S38" s="9">
        <f t="shared" si="2"/>
        <v>82.719999999999985</v>
      </c>
      <c r="T38" s="9">
        <f t="shared" si="4"/>
        <v>105.28000000000002</v>
      </c>
      <c r="U38" s="17">
        <f t="shared" si="5"/>
        <v>0.94444444444444442</v>
      </c>
      <c r="V38" s="37">
        <f t="shared" si="6"/>
        <v>44.2</v>
      </c>
      <c r="W38" s="38">
        <f t="shared" si="7"/>
        <v>7</v>
      </c>
      <c r="X38" s="37">
        <f t="shared" si="8"/>
        <v>52.5</v>
      </c>
      <c r="Y38" s="18">
        <f t="shared" si="9"/>
        <v>278.85111111111109</v>
      </c>
      <c r="AA38" s="25">
        <f t="shared" si="3"/>
        <v>0</v>
      </c>
    </row>
    <row r="39" spans="2:27" hidden="1" x14ac:dyDescent="0.2">
      <c r="B39" s="1">
        <v>16</v>
      </c>
      <c r="C39" t="s">
        <v>23</v>
      </c>
      <c r="D39" s="15">
        <f t="shared" si="0"/>
        <v>0</v>
      </c>
      <c r="O39">
        <f t="shared" si="1"/>
        <v>16</v>
      </c>
      <c r="P39" t="str">
        <f t="shared" si="1"/>
        <v>C-art.</v>
      </c>
      <c r="Q39" s="12">
        <f t="shared" si="1"/>
        <v>0</v>
      </c>
      <c r="R39" s="16"/>
      <c r="S39" s="9">
        <f t="shared" si="2"/>
        <v>82.719999999999985</v>
      </c>
      <c r="T39" s="9">
        <f t="shared" si="4"/>
        <v>105.28000000000002</v>
      </c>
      <c r="U39" s="17">
        <f t="shared" si="5"/>
        <v>0.94117647058823528</v>
      </c>
      <c r="V39" s="37">
        <f t="shared" si="6"/>
        <v>41.6</v>
      </c>
      <c r="W39" s="38">
        <f t="shared" si="7"/>
        <v>7</v>
      </c>
      <c r="X39" s="37">
        <f t="shared" si="8"/>
        <v>52.5</v>
      </c>
      <c r="Y39" s="18">
        <f t="shared" si="9"/>
        <v>275.90705882352938</v>
      </c>
      <c r="AA39" s="25">
        <f t="shared" si="3"/>
        <v>0</v>
      </c>
    </row>
    <row r="40" spans="2:27" hidden="1" x14ac:dyDescent="0.2">
      <c r="B40" s="1">
        <v>15</v>
      </c>
      <c r="C40" t="s">
        <v>23</v>
      </c>
      <c r="D40" s="15">
        <f t="shared" si="0"/>
        <v>0</v>
      </c>
      <c r="O40">
        <f t="shared" si="1"/>
        <v>15</v>
      </c>
      <c r="P40" t="str">
        <f t="shared" si="1"/>
        <v>C-art.</v>
      </c>
      <c r="Q40" s="12">
        <f t="shared" si="1"/>
        <v>0</v>
      </c>
      <c r="R40" s="16"/>
      <c r="S40" s="9">
        <f t="shared" si="2"/>
        <v>82.719999999999985</v>
      </c>
      <c r="T40" s="9">
        <f t="shared" si="4"/>
        <v>105.28000000000002</v>
      </c>
      <c r="U40" s="17">
        <f t="shared" si="5"/>
        <v>0.9375</v>
      </c>
      <c r="V40" s="37">
        <f t="shared" si="6"/>
        <v>39</v>
      </c>
      <c r="W40" s="38">
        <f t="shared" si="7"/>
        <v>7</v>
      </c>
      <c r="X40" s="37">
        <f t="shared" si="8"/>
        <v>52.5</v>
      </c>
      <c r="Y40" s="18">
        <f t="shared" si="9"/>
        <v>272.92</v>
      </c>
      <c r="AA40" s="25">
        <f t="shared" si="3"/>
        <v>0</v>
      </c>
    </row>
    <row r="41" spans="2:27" hidden="1" x14ac:dyDescent="0.2">
      <c r="B41" s="1">
        <v>14</v>
      </c>
      <c r="C41" t="s">
        <v>23</v>
      </c>
      <c r="D41" s="15">
        <f t="shared" si="0"/>
        <v>0</v>
      </c>
      <c r="O41">
        <f t="shared" si="1"/>
        <v>14</v>
      </c>
      <c r="P41" t="str">
        <f t="shared" si="1"/>
        <v>C-art.</v>
      </c>
      <c r="Q41" s="12">
        <f t="shared" si="1"/>
        <v>0</v>
      </c>
      <c r="R41" s="16"/>
      <c r="S41" s="9">
        <f t="shared" si="2"/>
        <v>82.719999999999985</v>
      </c>
      <c r="T41" s="9">
        <f t="shared" si="4"/>
        <v>105.28000000000002</v>
      </c>
      <c r="U41" s="17">
        <f t="shared" si="5"/>
        <v>0.93333333333333335</v>
      </c>
      <c r="V41" s="37">
        <f t="shared" si="6"/>
        <v>36.4</v>
      </c>
      <c r="W41" s="38">
        <f t="shared" si="7"/>
        <v>7</v>
      </c>
      <c r="X41" s="37">
        <f t="shared" si="8"/>
        <v>52.5</v>
      </c>
      <c r="Y41" s="18">
        <f t="shared" si="9"/>
        <v>269.88133333333337</v>
      </c>
      <c r="AA41" s="25">
        <f t="shared" si="3"/>
        <v>0</v>
      </c>
    </row>
    <row r="42" spans="2:27" hidden="1" x14ac:dyDescent="0.2">
      <c r="B42" s="1">
        <v>13</v>
      </c>
      <c r="C42" t="s">
        <v>23</v>
      </c>
      <c r="D42" s="15">
        <f t="shared" si="0"/>
        <v>0</v>
      </c>
      <c r="O42">
        <f t="shared" si="1"/>
        <v>13</v>
      </c>
      <c r="P42" t="str">
        <f t="shared" si="1"/>
        <v>C-art.</v>
      </c>
      <c r="Q42" s="12">
        <f t="shared" si="1"/>
        <v>0</v>
      </c>
      <c r="R42" s="16"/>
      <c r="S42" s="9">
        <f t="shared" si="2"/>
        <v>82.719999999999985</v>
      </c>
      <c r="T42" s="9">
        <f t="shared" si="4"/>
        <v>105.28000000000002</v>
      </c>
      <c r="U42" s="17">
        <f t="shared" si="5"/>
        <v>0.9285714285714286</v>
      </c>
      <c r="V42" s="37">
        <f t="shared" si="6"/>
        <v>33.800000000000004</v>
      </c>
      <c r="W42" s="38">
        <f t="shared" si="7"/>
        <v>7</v>
      </c>
      <c r="X42" s="37">
        <f t="shared" si="8"/>
        <v>52.5</v>
      </c>
      <c r="Y42" s="18">
        <f t="shared" si="9"/>
        <v>266.78000000000003</v>
      </c>
      <c r="AA42" s="25">
        <f t="shared" si="3"/>
        <v>0</v>
      </c>
    </row>
    <row r="43" spans="2:27" hidden="1" x14ac:dyDescent="0.2">
      <c r="B43" s="1">
        <v>12</v>
      </c>
      <c r="C43" t="s">
        <v>23</v>
      </c>
      <c r="D43" s="15">
        <f t="shared" si="0"/>
        <v>0</v>
      </c>
      <c r="O43">
        <f t="shared" si="1"/>
        <v>12</v>
      </c>
      <c r="P43" t="str">
        <f t="shared" si="1"/>
        <v>C-art.</v>
      </c>
      <c r="Q43" s="12">
        <f t="shared" si="1"/>
        <v>0</v>
      </c>
      <c r="R43" s="16"/>
      <c r="S43" s="9">
        <f t="shared" si="2"/>
        <v>82.719999999999985</v>
      </c>
      <c r="T43" s="9">
        <f t="shared" si="4"/>
        <v>105.28000000000002</v>
      </c>
      <c r="U43" s="17">
        <f t="shared" si="5"/>
        <v>0.92307692307692313</v>
      </c>
      <c r="V43" s="37">
        <f t="shared" si="6"/>
        <v>31.200000000000003</v>
      </c>
      <c r="W43" s="38">
        <f t="shared" si="7"/>
        <v>7</v>
      </c>
      <c r="X43" s="37">
        <f t="shared" si="8"/>
        <v>52.5</v>
      </c>
      <c r="Y43" s="18">
        <f t="shared" si="9"/>
        <v>263.60153846153844</v>
      </c>
      <c r="AA43" s="25">
        <f t="shared" si="3"/>
        <v>0</v>
      </c>
    </row>
    <row r="44" spans="2:27" hidden="1" x14ac:dyDescent="0.2">
      <c r="B44" s="1">
        <v>11</v>
      </c>
      <c r="C44" t="s">
        <v>23</v>
      </c>
      <c r="D44" s="15">
        <f t="shared" si="0"/>
        <v>0</v>
      </c>
      <c r="O44">
        <f t="shared" si="1"/>
        <v>11</v>
      </c>
      <c r="P44" t="str">
        <f t="shared" si="1"/>
        <v>C-art.</v>
      </c>
      <c r="Q44" s="12">
        <f t="shared" si="1"/>
        <v>0</v>
      </c>
      <c r="R44" s="16"/>
      <c r="S44" s="9">
        <f t="shared" si="2"/>
        <v>82.719999999999985</v>
      </c>
      <c r="T44" s="9">
        <f t="shared" si="4"/>
        <v>105.28000000000002</v>
      </c>
      <c r="U44" s="17">
        <f t="shared" si="5"/>
        <v>0.91666666666666663</v>
      </c>
      <c r="V44" s="37">
        <f t="shared" si="6"/>
        <v>28.6</v>
      </c>
      <c r="W44" s="38">
        <f t="shared" si="7"/>
        <v>7</v>
      </c>
      <c r="X44" s="37">
        <f t="shared" si="8"/>
        <v>52.5</v>
      </c>
      <c r="Y44" s="18">
        <f t="shared" si="9"/>
        <v>260.32666666666665</v>
      </c>
      <c r="AA44" s="25">
        <f t="shared" si="3"/>
        <v>0</v>
      </c>
    </row>
    <row r="45" spans="2:27" hidden="1" x14ac:dyDescent="0.2">
      <c r="B45" s="1">
        <v>10</v>
      </c>
      <c r="C45" t="s">
        <v>23</v>
      </c>
      <c r="D45" s="15">
        <f t="shared" si="0"/>
        <v>0</v>
      </c>
      <c r="G45" s="16"/>
      <c r="O45">
        <f t="shared" ref="O45:Q54" si="10">B45</f>
        <v>10</v>
      </c>
      <c r="P45" t="str">
        <f t="shared" si="10"/>
        <v>C-art.</v>
      </c>
      <c r="Q45" s="12">
        <f t="shared" si="10"/>
        <v>0</v>
      </c>
      <c r="R45" s="16"/>
      <c r="S45" s="9">
        <f t="shared" si="2"/>
        <v>82.719999999999985</v>
      </c>
      <c r="T45" s="9">
        <f t="shared" si="4"/>
        <v>105.28000000000002</v>
      </c>
      <c r="U45" s="17">
        <f t="shared" si="5"/>
        <v>0.90909090909090906</v>
      </c>
      <c r="V45" s="37">
        <f t="shared" si="6"/>
        <v>26</v>
      </c>
      <c r="W45" s="38">
        <f t="shared" si="7"/>
        <v>7</v>
      </c>
      <c r="X45" s="37">
        <f t="shared" si="8"/>
        <v>52.5</v>
      </c>
      <c r="Y45" s="18">
        <f t="shared" si="9"/>
        <v>256.92909090909092</v>
      </c>
      <c r="AA45" s="25">
        <f t="shared" ref="AA45:AA54" si="11">Y45*Q45</f>
        <v>0</v>
      </c>
    </row>
    <row r="46" spans="2:27" hidden="1" x14ac:dyDescent="0.2">
      <c r="B46" s="1">
        <v>9</v>
      </c>
      <c r="C46" t="s">
        <v>23</v>
      </c>
      <c r="D46" s="15">
        <f t="shared" si="0"/>
        <v>0</v>
      </c>
      <c r="O46">
        <f t="shared" si="10"/>
        <v>9</v>
      </c>
      <c r="P46" t="str">
        <f t="shared" si="10"/>
        <v>C-art.</v>
      </c>
      <c r="Q46" s="12">
        <f t="shared" si="10"/>
        <v>0</v>
      </c>
      <c r="R46" s="16"/>
      <c r="S46" s="9">
        <f t="shared" si="2"/>
        <v>82.719999999999985</v>
      </c>
      <c r="T46" s="9">
        <f t="shared" si="4"/>
        <v>105.28000000000002</v>
      </c>
      <c r="U46" s="17">
        <f t="shared" si="5"/>
        <v>0.9</v>
      </c>
      <c r="V46" s="37">
        <f t="shared" si="6"/>
        <v>23.400000000000002</v>
      </c>
      <c r="W46" s="38">
        <f t="shared" si="7"/>
        <v>7</v>
      </c>
      <c r="X46" s="37">
        <f t="shared" si="8"/>
        <v>52.5</v>
      </c>
      <c r="Y46" s="18">
        <f t="shared" si="9"/>
        <v>253.37199999999999</v>
      </c>
      <c r="AA46" s="25">
        <f t="shared" si="11"/>
        <v>0</v>
      </c>
    </row>
    <row r="47" spans="2:27" hidden="1" x14ac:dyDescent="0.2">
      <c r="B47" s="1">
        <v>8</v>
      </c>
      <c r="C47" t="s">
        <v>23</v>
      </c>
      <c r="D47" s="15">
        <f t="shared" si="0"/>
        <v>0</v>
      </c>
      <c r="O47">
        <f t="shared" si="10"/>
        <v>8</v>
      </c>
      <c r="P47" t="str">
        <f t="shared" si="10"/>
        <v>C-art.</v>
      </c>
      <c r="Q47" s="12">
        <f t="shared" si="10"/>
        <v>0</v>
      </c>
      <c r="R47" s="16"/>
      <c r="S47" s="9">
        <f t="shared" si="2"/>
        <v>82.719999999999985</v>
      </c>
      <c r="T47" s="9">
        <f t="shared" si="4"/>
        <v>105.28000000000002</v>
      </c>
      <c r="U47" s="17">
        <f t="shared" si="5"/>
        <v>0.88888888888888884</v>
      </c>
      <c r="V47" s="37">
        <f t="shared" si="6"/>
        <v>20.8</v>
      </c>
      <c r="W47" s="38">
        <f t="shared" si="7"/>
        <v>7</v>
      </c>
      <c r="X47" s="37">
        <f t="shared" si="8"/>
        <v>52.5</v>
      </c>
      <c r="Y47" s="18">
        <f t="shared" si="9"/>
        <v>249.60222222222222</v>
      </c>
      <c r="AA47" s="25">
        <f t="shared" si="11"/>
        <v>0</v>
      </c>
    </row>
    <row r="48" spans="2:27" hidden="1" x14ac:dyDescent="0.2">
      <c r="B48" s="1">
        <v>7</v>
      </c>
      <c r="C48" t="s">
        <v>23</v>
      </c>
      <c r="D48" s="15">
        <f t="shared" si="0"/>
        <v>0</v>
      </c>
      <c r="O48">
        <f t="shared" si="10"/>
        <v>7</v>
      </c>
      <c r="P48" t="str">
        <f t="shared" si="10"/>
        <v>C-art.</v>
      </c>
      <c r="Q48" s="12">
        <f t="shared" si="10"/>
        <v>0</v>
      </c>
      <c r="R48" s="16"/>
      <c r="S48" s="9">
        <f t="shared" si="2"/>
        <v>82.719999999999985</v>
      </c>
      <c r="T48" s="9">
        <f t="shared" si="4"/>
        <v>105.28000000000002</v>
      </c>
      <c r="U48" s="17">
        <f t="shared" si="5"/>
        <v>0.875</v>
      </c>
      <c r="V48" s="37">
        <f t="shared" si="6"/>
        <v>18.2</v>
      </c>
      <c r="W48" s="38">
        <f t="shared" si="7"/>
        <v>7</v>
      </c>
      <c r="X48" s="37">
        <f t="shared" si="8"/>
        <v>52.5</v>
      </c>
      <c r="Y48" s="18">
        <f t="shared" si="9"/>
        <v>245.54</v>
      </c>
      <c r="AA48" s="25">
        <f t="shared" si="11"/>
        <v>0</v>
      </c>
    </row>
    <row r="49" spans="2:28" hidden="1" x14ac:dyDescent="0.2">
      <c r="B49" s="1">
        <v>6</v>
      </c>
      <c r="C49" t="s">
        <v>23</v>
      </c>
      <c r="D49" s="15">
        <f t="shared" si="0"/>
        <v>0</v>
      </c>
      <c r="O49">
        <f t="shared" si="10"/>
        <v>6</v>
      </c>
      <c r="P49" t="str">
        <f t="shared" si="10"/>
        <v>C-art.</v>
      </c>
      <c r="Q49" s="12">
        <f t="shared" si="10"/>
        <v>0</v>
      </c>
      <c r="R49" s="16"/>
      <c r="S49" s="9">
        <f t="shared" si="2"/>
        <v>82.719999999999985</v>
      </c>
      <c r="T49" s="9">
        <f t="shared" si="4"/>
        <v>105.28000000000002</v>
      </c>
      <c r="U49" s="17">
        <f t="shared" si="5"/>
        <v>0.8571428571428571</v>
      </c>
      <c r="V49" s="37">
        <f t="shared" si="6"/>
        <v>15.600000000000001</v>
      </c>
      <c r="W49" s="38">
        <f t="shared" si="7"/>
        <v>7</v>
      </c>
      <c r="X49" s="37">
        <f t="shared" si="8"/>
        <v>52.5</v>
      </c>
      <c r="Y49" s="18">
        <f t="shared" si="9"/>
        <v>241.05999999999997</v>
      </c>
      <c r="AA49" s="25">
        <f t="shared" si="11"/>
        <v>0</v>
      </c>
    </row>
    <row r="50" spans="2:28" hidden="1" x14ac:dyDescent="0.2">
      <c r="B50" s="1">
        <v>5</v>
      </c>
      <c r="C50" t="s">
        <v>23</v>
      </c>
      <c r="D50" s="15">
        <f t="shared" si="0"/>
        <v>0</v>
      </c>
      <c r="O50">
        <f t="shared" si="10"/>
        <v>5</v>
      </c>
      <c r="P50" t="str">
        <f t="shared" si="10"/>
        <v>C-art.</v>
      </c>
      <c r="Q50" s="12">
        <f t="shared" si="10"/>
        <v>0</v>
      </c>
      <c r="R50" s="16"/>
      <c r="S50" s="9">
        <f t="shared" si="2"/>
        <v>82.719999999999985</v>
      </c>
      <c r="T50" s="9">
        <f t="shared" si="4"/>
        <v>105.28000000000002</v>
      </c>
      <c r="U50" s="17">
        <f t="shared" si="5"/>
        <v>0.83333333333333337</v>
      </c>
      <c r="V50" s="37">
        <f t="shared" si="6"/>
        <v>13</v>
      </c>
      <c r="W50" s="38">
        <f t="shared" si="7"/>
        <v>7</v>
      </c>
      <c r="X50" s="37">
        <f t="shared" si="8"/>
        <v>52.5</v>
      </c>
      <c r="Y50" s="18">
        <f t="shared" si="9"/>
        <v>235.95333333333332</v>
      </c>
      <c r="AA50" s="25">
        <f t="shared" si="11"/>
        <v>0</v>
      </c>
    </row>
    <row r="51" spans="2:28" hidden="1" x14ac:dyDescent="0.2">
      <c r="B51" s="1">
        <v>4</v>
      </c>
      <c r="C51" t="s">
        <v>23</v>
      </c>
      <c r="D51" s="15">
        <f t="shared" si="0"/>
        <v>1.2959999999999998E-5</v>
      </c>
      <c r="O51">
        <f t="shared" si="10"/>
        <v>4</v>
      </c>
      <c r="P51" t="str">
        <f t="shared" si="10"/>
        <v>C-art.</v>
      </c>
      <c r="Q51" s="12">
        <f t="shared" si="10"/>
        <v>1.2959999999999998E-5</v>
      </c>
      <c r="R51" s="16"/>
      <c r="S51" s="9">
        <f t="shared" si="2"/>
        <v>82.719999999999985</v>
      </c>
      <c r="T51" s="9">
        <f t="shared" si="4"/>
        <v>105.28000000000002</v>
      </c>
      <c r="U51" s="17">
        <f t="shared" si="5"/>
        <v>0.8</v>
      </c>
      <c r="V51" s="37">
        <f t="shared" si="6"/>
        <v>10.4</v>
      </c>
      <c r="W51" s="38">
        <f t="shared" si="7"/>
        <v>7</v>
      </c>
      <c r="X51" s="37">
        <f t="shared" si="8"/>
        <v>52.5</v>
      </c>
      <c r="Y51" s="18">
        <f t="shared" si="9"/>
        <v>229.84400000000002</v>
      </c>
      <c r="AA51" s="25">
        <f t="shared" si="11"/>
        <v>2.97877824E-3</v>
      </c>
    </row>
    <row r="52" spans="2:28" hidden="1" x14ac:dyDescent="0.2">
      <c r="B52" s="1">
        <v>3</v>
      </c>
      <c r="C52" t="s">
        <v>23</v>
      </c>
      <c r="D52" s="15">
        <f t="shared" si="0"/>
        <v>8.121599999999996E-4</v>
      </c>
      <c r="O52">
        <f t="shared" si="10"/>
        <v>3</v>
      </c>
      <c r="P52" t="str">
        <f t="shared" si="10"/>
        <v>C-art.</v>
      </c>
      <c r="Q52" s="12">
        <f t="shared" si="10"/>
        <v>8.121599999999996E-4</v>
      </c>
      <c r="R52" s="16"/>
      <c r="S52" s="9">
        <f t="shared" si="2"/>
        <v>82.719999999999985</v>
      </c>
      <c r="T52" s="9">
        <f t="shared" si="4"/>
        <v>105.28000000000002</v>
      </c>
      <c r="U52" s="17">
        <f t="shared" si="5"/>
        <v>0.75</v>
      </c>
      <c r="V52" s="37">
        <f t="shared" si="6"/>
        <v>7.8000000000000007</v>
      </c>
      <c r="W52" s="38">
        <f t="shared" si="7"/>
        <v>6</v>
      </c>
      <c r="X52" s="37">
        <f t="shared" si="8"/>
        <v>45</v>
      </c>
      <c r="Y52" s="18">
        <f t="shared" si="9"/>
        <v>214.48000000000002</v>
      </c>
      <c r="AA52" s="25">
        <f t="shared" si="11"/>
        <v>0.17419207679999993</v>
      </c>
    </row>
    <row r="53" spans="2:28" hidden="1" x14ac:dyDescent="0.2">
      <c r="B53" s="1">
        <v>2</v>
      </c>
      <c r="C53" t="s">
        <v>23</v>
      </c>
      <c r="D53" s="15">
        <f t="shared" si="0"/>
        <v>1.908576E-2</v>
      </c>
      <c r="O53">
        <f t="shared" si="10"/>
        <v>2</v>
      </c>
      <c r="P53" t="str">
        <f t="shared" si="10"/>
        <v>C-art.</v>
      </c>
      <c r="Q53" s="12">
        <f t="shared" si="10"/>
        <v>1.908576E-2</v>
      </c>
      <c r="R53" s="16"/>
      <c r="S53" s="9">
        <f t="shared" si="2"/>
        <v>82.719999999999985</v>
      </c>
      <c r="T53" s="9">
        <f t="shared" si="4"/>
        <v>105.28000000000002</v>
      </c>
      <c r="U53" s="17">
        <f t="shared" si="5"/>
        <v>0.66666666666666663</v>
      </c>
      <c r="V53" s="37">
        <f t="shared" si="6"/>
        <v>5.2</v>
      </c>
      <c r="W53" s="38">
        <f t="shared" si="7"/>
        <v>6</v>
      </c>
      <c r="X53" s="37">
        <f t="shared" si="8"/>
        <v>45</v>
      </c>
      <c r="Y53" s="18">
        <f t="shared" si="9"/>
        <v>203.10666666666663</v>
      </c>
      <c r="AA53" s="25">
        <f t="shared" si="11"/>
        <v>3.8764450943999993</v>
      </c>
    </row>
    <row r="54" spans="2:28" hidden="1" x14ac:dyDescent="0.2">
      <c r="B54" s="1">
        <v>1</v>
      </c>
      <c r="C54" t="s">
        <v>23</v>
      </c>
      <c r="D54" s="15">
        <f t="shared" si="0"/>
        <v>0.19934015999999996</v>
      </c>
      <c r="O54">
        <f t="shared" si="10"/>
        <v>1</v>
      </c>
      <c r="P54" t="str">
        <f t="shared" si="10"/>
        <v>C-art.</v>
      </c>
      <c r="Q54" s="12">
        <f t="shared" si="10"/>
        <v>0.19934015999999996</v>
      </c>
      <c r="R54" s="16"/>
      <c r="S54" s="9">
        <f>($D$12+$D$13)*$E$16</f>
        <v>82.719999999999985</v>
      </c>
      <c r="T54" s="9">
        <f t="shared" si="4"/>
        <v>105.28000000000002</v>
      </c>
      <c r="U54" s="17">
        <f>B54/(B54+1)</f>
        <v>0.5</v>
      </c>
      <c r="V54" s="37">
        <f t="shared" si="6"/>
        <v>2.6</v>
      </c>
      <c r="W54" s="38">
        <f t="shared" si="7"/>
        <v>5</v>
      </c>
      <c r="X54" s="37">
        <f t="shared" si="8"/>
        <v>37.5</v>
      </c>
      <c r="Y54" s="18">
        <f t="shared" si="9"/>
        <v>175.45999999999998</v>
      </c>
      <c r="AA54" s="25">
        <f t="shared" si="11"/>
        <v>34.976224473599991</v>
      </c>
    </row>
    <row r="55" spans="2:28" hidden="1" x14ac:dyDescent="0.2">
      <c r="D55" s="15"/>
      <c r="K55" s="4"/>
      <c r="M55" s="15">
        <f>SUM(D25:D54)</f>
        <v>0.21925103999999995</v>
      </c>
      <c r="N55" s="19"/>
      <c r="AA55" s="25"/>
      <c r="AB55" s="7"/>
    </row>
    <row r="56" spans="2:28" hidden="1" x14ac:dyDescent="0.2">
      <c r="B56" s="6">
        <v>0</v>
      </c>
      <c r="C56" s="20" t="s">
        <v>23</v>
      </c>
      <c r="D56" s="15">
        <f>BINOMDIST(B56,$B$22,$G$14,0)</f>
        <v>0.78074896000000005</v>
      </c>
      <c r="G56" s="16"/>
      <c r="K56" s="15"/>
      <c r="M56" s="15"/>
      <c r="AA56" s="25"/>
    </row>
    <row r="57" spans="2:28" hidden="1" x14ac:dyDescent="0.2">
      <c r="D57" s="15"/>
      <c r="AA57" s="25"/>
    </row>
    <row r="58" spans="2:28" ht="38.25" hidden="1" x14ac:dyDescent="0.2">
      <c r="D58" s="24" t="s">
        <v>22</v>
      </c>
      <c r="G58" s="1" t="s">
        <v>21</v>
      </c>
      <c r="I58" s="4" t="s">
        <v>16</v>
      </c>
      <c r="K58" s="1" t="s">
        <v>12</v>
      </c>
      <c r="Q58" s="21" t="s">
        <v>12</v>
      </c>
      <c r="S58" s="31" t="s">
        <v>26</v>
      </c>
      <c r="T58" s="32" t="s">
        <v>8</v>
      </c>
      <c r="U58" s="33" t="s">
        <v>13</v>
      </c>
      <c r="V58" s="36" t="s">
        <v>38</v>
      </c>
      <c r="W58" s="36" t="s">
        <v>43</v>
      </c>
      <c r="X58" s="36" t="s">
        <v>44</v>
      </c>
      <c r="Y58" s="33" t="s">
        <v>14</v>
      </c>
      <c r="Z58" s="27"/>
      <c r="AA58" s="34" t="s">
        <v>15</v>
      </c>
    </row>
    <row r="59" spans="2:28" hidden="1" x14ac:dyDescent="0.2">
      <c r="B59" s="1">
        <v>30</v>
      </c>
      <c r="C59" t="s">
        <v>25</v>
      </c>
      <c r="D59" s="15">
        <f t="shared" ref="D59:D88" si="12">IF(B59&lt;=$B$22,BINOMDIST(B59,$B$22,$G$13,0),0)</f>
        <v>0</v>
      </c>
      <c r="G59" s="15">
        <f t="shared" ref="G59:G88" si="13">IF(B59&lt;=$B$22,BINOMDIST($B$22-B59,$B$22-B59,$G$12,0),0)</f>
        <v>0</v>
      </c>
      <c r="I59" s="23">
        <f t="shared" ref="I59:I88" si="14">(1-$G$13)^($B$22-B59)</f>
        <v>68.408163501369131</v>
      </c>
      <c r="K59" s="15">
        <f>G59*D59/I59</f>
        <v>0</v>
      </c>
      <c r="O59">
        <f t="shared" ref="O59:P78" si="15">B59</f>
        <v>30</v>
      </c>
      <c r="P59" t="str">
        <f t="shared" si="15"/>
        <v>B-art.</v>
      </c>
      <c r="Q59" s="12">
        <f>K59</f>
        <v>0</v>
      </c>
      <c r="R59" s="16"/>
      <c r="S59" s="9">
        <f t="shared" ref="S59:S88" si="16">$D$12*$E$16</f>
        <v>28.2</v>
      </c>
      <c r="T59" s="9">
        <f>$D$13*$E$16</f>
        <v>54.519999999999996</v>
      </c>
      <c r="U59" s="17">
        <f t="shared" ref="U59:U88" si="17">B59/(B59+1)</f>
        <v>0.967741935483871</v>
      </c>
      <c r="V59" s="37">
        <f>B59*($E$17*2)</f>
        <v>78</v>
      </c>
      <c r="W59" s="38">
        <f t="shared" ref="W59:W82" si="18">ROUNDDOWN((($D$12*$E$19)+((U59*$D$13)*$E$19)),0)</f>
        <v>3</v>
      </c>
      <c r="X59" s="37">
        <f>W59*$E$18</f>
        <v>22.5</v>
      </c>
      <c r="Y59" s="18">
        <f t="shared" ref="Y59:Y88" si="19">S59+(T59*U59)+V59+X59</f>
        <v>181.46129032258062</v>
      </c>
      <c r="Z59" s="18"/>
      <c r="AA59" s="25">
        <f t="shared" ref="AA59:AA88" si="20">Y59*Q59</f>
        <v>0</v>
      </c>
    </row>
    <row r="60" spans="2:28" hidden="1" x14ac:dyDescent="0.2">
      <c r="B60" s="1">
        <v>29</v>
      </c>
      <c r="C60" t="s">
        <v>25</v>
      </c>
      <c r="D60" s="15">
        <f t="shared" si="12"/>
        <v>0</v>
      </c>
      <c r="G60" s="15">
        <f t="shared" si="13"/>
        <v>0</v>
      </c>
      <c r="I60" s="23">
        <f t="shared" si="14"/>
        <v>58.14693897616376</v>
      </c>
      <c r="K60" s="15">
        <f t="shared" ref="K60:K78" si="21">G60*D60/I60</f>
        <v>0</v>
      </c>
      <c r="O60">
        <f t="shared" si="15"/>
        <v>29</v>
      </c>
      <c r="P60" t="str">
        <f t="shared" si="15"/>
        <v>B-art.</v>
      </c>
      <c r="Q60" s="12">
        <f t="shared" ref="Q60:Q78" si="22">K60</f>
        <v>0</v>
      </c>
      <c r="R60" s="16"/>
      <c r="S60" s="9">
        <f t="shared" si="16"/>
        <v>28.2</v>
      </c>
      <c r="T60" s="9">
        <f t="shared" ref="T60:T88" si="23">$D$13*$E$16</f>
        <v>54.519999999999996</v>
      </c>
      <c r="U60" s="17">
        <f t="shared" si="17"/>
        <v>0.96666666666666667</v>
      </c>
      <c r="V60" s="37">
        <f t="shared" ref="V60:V88" si="24">B60*($E$17*2)</f>
        <v>75.400000000000006</v>
      </c>
      <c r="W60" s="38">
        <f t="shared" si="18"/>
        <v>3</v>
      </c>
      <c r="X60" s="37">
        <f t="shared" ref="X60:X88" si="25">W60*$E$18</f>
        <v>22.5</v>
      </c>
      <c r="Y60" s="18">
        <f t="shared" si="19"/>
        <v>178.80266666666665</v>
      </c>
      <c r="Z60" s="18"/>
      <c r="AA60" s="25">
        <f t="shared" si="20"/>
        <v>0</v>
      </c>
    </row>
    <row r="61" spans="2:28" hidden="1" x14ac:dyDescent="0.2">
      <c r="B61" s="1">
        <v>28</v>
      </c>
      <c r="C61" t="s">
        <v>25</v>
      </c>
      <c r="D61" s="15">
        <f t="shared" si="12"/>
        <v>0</v>
      </c>
      <c r="G61" s="15">
        <f t="shared" si="13"/>
        <v>0</v>
      </c>
      <c r="I61" s="23">
        <f t="shared" si="14"/>
        <v>49.424898129739198</v>
      </c>
      <c r="K61" s="15">
        <f t="shared" si="21"/>
        <v>0</v>
      </c>
      <c r="O61">
        <f t="shared" si="15"/>
        <v>28</v>
      </c>
      <c r="P61" t="str">
        <f t="shared" si="15"/>
        <v>B-art.</v>
      </c>
      <c r="Q61" s="12">
        <f t="shared" si="22"/>
        <v>0</v>
      </c>
      <c r="R61" s="16"/>
      <c r="S61" s="9">
        <f t="shared" si="16"/>
        <v>28.2</v>
      </c>
      <c r="T61" s="9">
        <f t="shared" si="23"/>
        <v>54.519999999999996</v>
      </c>
      <c r="U61" s="17">
        <f t="shared" si="17"/>
        <v>0.96551724137931039</v>
      </c>
      <c r="V61" s="37">
        <f t="shared" si="24"/>
        <v>72.8</v>
      </c>
      <c r="W61" s="38">
        <f t="shared" si="18"/>
        <v>3</v>
      </c>
      <c r="X61" s="37">
        <f t="shared" si="25"/>
        <v>22.5</v>
      </c>
      <c r="Y61" s="18">
        <f t="shared" si="19"/>
        <v>176.14</v>
      </c>
      <c r="Z61" s="18"/>
      <c r="AA61" s="25">
        <f t="shared" si="20"/>
        <v>0</v>
      </c>
    </row>
    <row r="62" spans="2:28" hidden="1" x14ac:dyDescent="0.2">
      <c r="B62" s="1">
        <v>27</v>
      </c>
      <c r="C62" t="s">
        <v>25</v>
      </c>
      <c r="D62" s="15">
        <f t="shared" si="12"/>
        <v>0</v>
      </c>
      <c r="G62" s="15">
        <f t="shared" si="13"/>
        <v>0</v>
      </c>
      <c r="I62" s="23">
        <f t="shared" si="14"/>
        <v>42.011163410278321</v>
      </c>
      <c r="K62" s="15">
        <f t="shared" si="21"/>
        <v>0</v>
      </c>
      <c r="O62">
        <f t="shared" si="15"/>
        <v>27</v>
      </c>
      <c r="P62" t="str">
        <f t="shared" si="15"/>
        <v>B-art.</v>
      </c>
      <c r="Q62" s="12">
        <f t="shared" si="22"/>
        <v>0</v>
      </c>
      <c r="R62" s="16"/>
      <c r="S62" s="9">
        <f t="shared" si="16"/>
        <v>28.2</v>
      </c>
      <c r="T62" s="9">
        <f t="shared" si="23"/>
        <v>54.519999999999996</v>
      </c>
      <c r="U62" s="17">
        <f t="shared" si="17"/>
        <v>0.9642857142857143</v>
      </c>
      <c r="V62" s="37">
        <f t="shared" si="24"/>
        <v>70.2</v>
      </c>
      <c r="W62" s="38">
        <f t="shared" si="18"/>
        <v>3</v>
      </c>
      <c r="X62" s="37">
        <f t="shared" si="25"/>
        <v>22.5</v>
      </c>
      <c r="Y62" s="18">
        <f t="shared" si="19"/>
        <v>173.47285714285715</v>
      </c>
      <c r="Z62" s="18"/>
      <c r="AA62" s="25">
        <f t="shared" si="20"/>
        <v>0</v>
      </c>
    </row>
    <row r="63" spans="2:28" hidden="1" x14ac:dyDescent="0.2">
      <c r="B63" s="1">
        <v>26</v>
      </c>
      <c r="C63" t="s">
        <v>25</v>
      </c>
      <c r="D63" s="15">
        <f t="shared" si="12"/>
        <v>0</v>
      </c>
      <c r="G63" s="15">
        <f t="shared" si="13"/>
        <v>0</v>
      </c>
      <c r="I63" s="23">
        <f t="shared" si="14"/>
        <v>35.709488898736566</v>
      </c>
      <c r="K63" s="15">
        <f t="shared" si="21"/>
        <v>0</v>
      </c>
      <c r="O63">
        <f t="shared" si="15"/>
        <v>26</v>
      </c>
      <c r="P63" t="str">
        <f t="shared" si="15"/>
        <v>B-art.</v>
      </c>
      <c r="Q63" s="12">
        <f t="shared" si="22"/>
        <v>0</v>
      </c>
      <c r="R63" s="16"/>
      <c r="S63" s="9">
        <f t="shared" si="16"/>
        <v>28.2</v>
      </c>
      <c r="T63" s="9">
        <f t="shared" si="23"/>
        <v>54.519999999999996</v>
      </c>
      <c r="U63" s="17">
        <f t="shared" si="17"/>
        <v>0.96296296296296291</v>
      </c>
      <c r="V63" s="37">
        <f t="shared" si="24"/>
        <v>67.600000000000009</v>
      </c>
      <c r="W63" s="38">
        <f t="shared" si="18"/>
        <v>3</v>
      </c>
      <c r="X63" s="37">
        <f t="shared" si="25"/>
        <v>22.5</v>
      </c>
      <c r="Y63" s="18">
        <f t="shared" si="19"/>
        <v>170.80074074074074</v>
      </c>
      <c r="Z63" s="18"/>
      <c r="AA63" s="25">
        <f t="shared" si="20"/>
        <v>0</v>
      </c>
    </row>
    <row r="64" spans="2:28" hidden="1" x14ac:dyDescent="0.2">
      <c r="B64" s="1">
        <v>25</v>
      </c>
      <c r="C64" t="s">
        <v>25</v>
      </c>
      <c r="D64" s="15">
        <f t="shared" si="12"/>
        <v>0</v>
      </c>
      <c r="G64" s="15">
        <f t="shared" si="13"/>
        <v>0</v>
      </c>
      <c r="I64" s="23">
        <f t="shared" si="14"/>
        <v>30.35306556392608</v>
      </c>
      <c r="K64" s="15">
        <f t="shared" si="21"/>
        <v>0</v>
      </c>
      <c r="O64">
        <f t="shared" si="15"/>
        <v>25</v>
      </c>
      <c r="P64" t="str">
        <f t="shared" si="15"/>
        <v>B-art.</v>
      </c>
      <c r="Q64" s="12">
        <f t="shared" si="22"/>
        <v>0</v>
      </c>
      <c r="R64" s="16"/>
      <c r="S64" s="9">
        <f t="shared" si="16"/>
        <v>28.2</v>
      </c>
      <c r="T64" s="9">
        <f t="shared" si="23"/>
        <v>54.519999999999996</v>
      </c>
      <c r="U64" s="17">
        <f t="shared" si="17"/>
        <v>0.96153846153846156</v>
      </c>
      <c r="V64" s="37">
        <f t="shared" si="24"/>
        <v>65</v>
      </c>
      <c r="W64" s="38">
        <f t="shared" si="18"/>
        <v>3</v>
      </c>
      <c r="X64" s="37">
        <f t="shared" si="25"/>
        <v>22.5</v>
      </c>
      <c r="Y64" s="18">
        <f t="shared" si="19"/>
        <v>168.12307692307692</v>
      </c>
      <c r="Z64" s="18"/>
      <c r="AA64" s="25">
        <f t="shared" si="20"/>
        <v>0</v>
      </c>
    </row>
    <row r="65" spans="2:27" hidden="1" x14ac:dyDescent="0.2">
      <c r="B65" s="1">
        <v>24</v>
      </c>
      <c r="C65" t="s">
        <v>25</v>
      </c>
      <c r="D65" s="15">
        <f t="shared" si="12"/>
        <v>0</v>
      </c>
      <c r="G65" s="15">
        <f t="shared" si="13"/>
        <v>0</v>
      </c>
      <c r="I65" s="23">
        <f t="shared" si="14"/>
        <v>25.800105729337165</v>
      </c>
      <c r="K65" s="15">
        <f t="shared" si="21"/>
        <v>0</v>
      </c>
      <c r="O65">
        <f t="shared" si="15"/>
        <v>24</v>
      </c>
      <c r="P65" t="str">
        <f t="shared" si="15"/>
        <v>B-art.</v>
      </c>
      <c r="Q65" s="12">
        <f t="shared" si="22"/>
        <v>0</v>
      </c>
      <c r="R65" s="16"/>
      <c r="S65" s="9">
        <f t="shared" si="16"/>
        <v>28.2</v>
      </c>
      <c r="T65" s="9">
        <f t="shared" si="23"/>
        <v>54.519999999999996</v>
      </c>
      <c r="U65" s="17">
        <f t="shared" si="17"/>
        <v>0.96</v>
      </c>
      <c r="V65" s="37">
        <f t="shared" si="24"/>
        <v>62.400000000000006</v>
      </c>
      <c r="W65" s="38">
        <f t="shared" si="18"/>
        <v>3</v>
      </c>
      <c r="X65" s="37">
        <f t="shared" si="25"/>
        <v>22.5</v>
      </c>
      <c r="Y65" s="18">
        <f t="shared" si="19"/>
        <v>165.4392</v>
      </c>
      <c r="Z65" s="18"/>
      <c r="AA65" s="25">
        <f t="shared" si="20"/>
        <v>0</v>
      </c>
    </row>
    <row r="66" spans="2:27" hidden="1" x14ac:dyDescent="0.2">
      <c r="B66" s="1">
        <v>23</v>
      </c>
      <c r="C66" t="s">
        <v>25</v>
      </c>
      <c r="D66" s="15">
        <f t="shared" si="12"/>
        <v>0</v>
      </c>
      <c r="G66" s="15">
        <f t="shared" si="13"/>
        <v>0</v>
      </c>
      <c r="I66" s="23">
        <f t="shared" si="14"/>
        <v>21.930089869936591</v>
      </c>
      <c r="K66" s="15">
        <f t="shared" si="21"/>
        <v>0</v>
      </c>
      <c r="O66">
        <f t="shared" si="15"/>
        <v>23</v>
      </c>
      <c r="P66" t="str">
        <f t="shared" si="15"/>
        <v>B-art.</v>
      </c>
      <c r="Q66" s="12">
        <f t="shared" si="22"/>
        <v>0</v>
      </c>
      <c r="R66" s="16"/>
      <c r="S66" s="9">
        <f t="shared" si="16"/>
        <v>28.2</v>
      </c>
      <c r="T66" s="9">
        <f t="shared" si="23"/>
        <v>54.519999999999996</v>
      </c>
      <c r="U66" s="17">
        <f t="shared" si="17"/>
        <v>0.95833333333333337</v>
      </c>
      <c r="V66" s="37">
        <f t="shared" si="24"/>
        <v>59.800000000000004</v>
      </c>
      <c r="W66" s="38">
        <f t="shared" si="18"/>
        <v>3</v>
      </c>
      <c r="X66" s="37">
        <f t="shared" si="25"/>
        <v>22.5</v>
      </c>
      <c r="Y66" s="18">
        <f t="shared" si="19"/>
        <v>162.74833333333333</v>
      </c>
      <c r="Z66" s="18"/>
      <c r="AA66" s="25">
        <f t="shared" si="20"/>
        <v>0</v>
      </c>
    </row>
    <row r="67" spans="2:27" hidden="1" x14ac:dyDescent="0.2">
      <c r="B67" s="1">
        <v>22</v>
      </c>
      <c r="C67" t="s">
        <v>25</v>
      </c>
      <c r="D67" s="15">
        <f t="shared" si="12"/>
        <v>0</v>
      </c>
      <c r="G67" s="15">
        <f t="shared" si="13"/>
        <v>0</v>
      </c>
      <c r="I67" s="23">
        <f t="shared" si="14"/>
        <v>18.6405763894461</v>
      </c>
      <c r="K67" s="15">
        <f>G67*D67/I67</f>
        <v>0</v>
      </c>
      <c r="O67">
        <f t="shared" si="15"/>
        <v>22</v>
      </c>
      <c r="P67" t="str">
        <f t="shared" si="15"/>
        <v>B-art.</v>
      </c>
      <c r="Q67" s="12">
        <f t="shared" si="22"/>
        <v>0</v>
      </c>
      <c r="R67" s="16"/>
      <c r="S67" s="9">
        <f t="shared" si="16"/>
        <v>28.2</v>
      </c>
      <c r="T67" s="9">
        <f t="shared" si="23"/>
        <v>54.519999999999996</v>
      </c>
      <c r="U67" s="17">
        <f t="shared" si="17"/>
        <v>0.95652173913043481</v>
      </c>
      <c r="V67" s="37">
        <f t="shared" si="24"/>
        <v>57.2</v>
      </c>
      <c r="W67" s="38">
        <f t="shared" si="18"/>
        <v>3</v>
      </c>
      <c r="X67" s="37">
        <f t="shared" si="25"/>
        <v>22.5</v>
      </c>
      <c r="Y67" s="18">
        <f t="shared" si="19"/>
        <v>160.04956521739132</v>
      </c>
      <c r="Z67" s="18"/>
      <c r="AA67" s="25">
        <f t="shared" si="20"/>
        <v>0</v>
      </c>
    </row>
    <row r="68" spans="2:27" hidden="1" x14ac:dyDescent="0.2">
      <c r="B68" s="1">
        <v>21</v>
      </c>
      <c r="C68" t="s">
        <v>25</v>
      </c>
      <c r="D68" s="15">
        <f t="shared" si="12"/>
        <v>0</v>
      </c>
      <c r="G68" s="15">
        <f t="shared" si="13"/>
        <v>0</v>
      </c>
      <c r="I68" s="23">
        <f t="shared" si="14"/>
        <v>15.844489931029186</v>
      </c>
      <c r="K68" s="15">
        <f t="shared" si="21"/>
        <v>0</v>
      </c>
      <c r="O68">
        <f t="shared" si="15"/>
        <v>21</v>
      </c>
      <c r="P68" t="str">
        <f t="shared" si="15"/>
        <v>B-art.</v>
      </c>
      <c r="Q68" s="12">
        <f t="shared" si="22"/>
        <v>0</v>
      </c>
      <c r="R68" s="16"/>
      <c r="S68" s="9">
        <f t="shared" si="16"/>
        <v>28.2</v>
      </c>
      <c r="T68" s="9">
        <f t="shared" si="23"/>
        <v>54.519999999999996</v>
      </c>
      <c r="U68" s="17">
        <f t="shared" si="17"/>
        <v>0.95454545454545459</v>
      </c>
      <c r="V68" s="37">
        <f t="shared" si="24"/>
        <v>54.6</v>
      </c>
      <c r="W68" s="38">
        <f t="shared" si="18"/>
        <v>3</v>
      </c>
      <c r="X68" s="37">
        <f t="shared" si="25"/>
        <v>22.5</v>
      </c>
      <c r="Y68" s="18">
        <f t="shared" si="19"/>
        <v>157.34181818181818</v>
      </c>
      <c r="Z68" s="18"/>
      <c r="AA68" s="25">
        <f t="shared" si="20"/>
        <v>0</v>
      </c>
    </row>
    <row r="69" spans="2:27" hidden="1" x14ac:dyDescent="0.2">
      <c r="B69" s="1">
        <v>20</v>
      </c>
      <c r="C69" t="s">
        <v>25</v>
      </c>
      <c r="D69" s="15">
        <f t="shared" si="12"/>
        <v>0</v>
      </c>
      <c r="G69" s="15">
        <f t="shared" si="13"/>
        <v>0</v>
      </c>
      <c r="I69" s="23">
        <f t="shared" si="14"/>
        <v>13.467816441374806</v>
      </c>
      <c r="K69" s="15">
        <f t="shared" si="21"/>
        <v>0</v>
      </c>
      <c r="O69">
        <f t="shared" si="15"/>
        <v>20</v>
      </c>
      <c r="P69" t="str">
        <f t="shared" si="15"/>
        <v>B-art.</v>
      </c>
      <c r="Q69" s="12">
        <f t="shared" si="22"/>
        <v>0</v>
      </c>
      <c r="R69" s="16"/>
      <c r="S69" s="9">
        <f t="shared" si="16"/>
        <v>28.2</v>
      </c>
      <c r="T69" s="9">
        <f t="shared" si="23"/>
        <v>54.519999999999996</v>
      </c>
      <c r="U69" s="17">
        <f t="shared" si="17"/>
        <v>0.95238095238095233</v>
      </c>
      <c r="V69" s="37">
        <f t="shared" si="24"/>
        <v>52</v>
      </c>
      <c r="W69" s="38">
        <f t="shared" si="18"/>
        <v>3</v>
      </c>
      <c r="X69" s="37">
        <f t="shared" si="25"/>
        <v>22.5</v>
      </c>
      <c r="Y69" s="18">
        <f t="shared" si="19"/>
        <v>154.62380952380951</v>
      </c>
      <c r="Z69" s="18"/>
      <c r="AA69" s="25">
        <f t="shared" si="20"/>
        <v>0</v>
      </c>
    </row>
    <row r="70" spans="2:27" hidden="1" x14ac:dyDescent="0.2">
      <c r="B70" s="1">
        <v>19</v>
      </c>
      <c r="C70" t="s">
        <v>25</v>
      </c>
      <c r="D70" s="15">
        <f t="shared" si="12"/>
        <v>0</v>
      </c>
      <c r="G70" s="15">
        <f t="shared" si="13"/>
        <v>0</v>
      </c>
      <c r="I70" s="23">
        <f t="shared" si="14"/>
        <v>11.447643975168589</v>
      </c>
      <c r="K70" s="15">
        <f t="shared" si="21"/>
        <v>0</v>
      </c>
      <c r="O70">
        <f t="shared" si="15"/>
        <v>19</v>
      </c>
      <c r="P70" t="str">
        <f t="shared" si="15"/>
        <v>B-art.</v>
      </c>
      <c r="Q70" s="12">
        <f t="shared" si="22"/>
        <v>0</v>
      </c>
      <c r="R70" s="16"/>
      <c r="S70" s="9">
        <f t="shared" si="16"/>
        <v>28.2</v>
      </c>
      <c r="T70" s="9">
        <f t="shared" si="23"/>
        <v>54.519999999999996</v>
      </c>
      <c r="U70" s="17">
        <f t="shared" si="17"/>
        <v>0.95</v>
      </c>
      <c r="V70" s="37">
        <f t="shared" si="24"/>
        <v>49.4</v>
      </c>
      <c r="W70" s="38">
        <f t="shared" si="18"/>
        <v>3</v>
      </c>
      <c r="X70" s="37">
        <f t="shared" si="25"/>
        <v>22.5</v>
      </c>
      <c r="Y70" s="18">
        <f t="shared" si="19"/>
        <v>151.89400000000001</v>
      </c>
      <c r="Z70" s="18"/>
      <c r="AA70" s="25">
        <f t="shared" si="20"/>
        <v>0</v>
      </c>
    </row>
    <row r="71" spans="2:27" hidden="1" x14ac:dyDescent="0.2">
      <c r="B71" s="1">
        <v>18</v>
      </c>
      <c r="C71" t="s">
        <v>25</v>
      </c>
      <c r="D71" s="15">
        <f t="shared" si="12"/>
        <v>0</v>
      </c>
      <c r="G71" s="15">
        <f t="shared" si="13"/>
        <v>0</v>
      </c>
      <c r="I71" s="23">
        <f t="shared" si="14"/>
        <v>9.7304973788932987</v>
      </c>
      <c r="K71" s="15">
        <f t="shared" si="21"/>
        <v>0</v>
      </c>
      <c r="O71">
        <f t="shared" si="15"/>
        <v>18</v>
      </c>
      <c r="P71" t="str">
        <f t="shared" si="15"/>
        <v>B-art.</v>
      </c>
      <c r="Q71" s="12">
        <f t="shared" si="22"/>
        <v>0</v>
      </c>
      <c r="R71" s="16"/>
      <c r="S71" s="9">
        <f t="shared" si="16"/>
        <v>28.2</v>
      </c>
      <c r="T71" s="9">
        <f t="shared" si="23"/>
        <v>54.519999999999996</v>
      </c>
      <c r="U71" s="17">
        <f t="shared" si="17"/>
        <v>0.94736842105263153</v>
      </c>
      <c r="V71" s="37">
        <f t="shared" si="24"/>
        <v>46.800000000000004</v>
      </c>
      <c r="W71" s="38">
        <f t="shared" si="18"/>
        <v>3</v>
      </c>
      <c r="X71" s="37">
        <f t="shared" si="25"/>
        <v>22.5</v>
      </c>
      <c r="Y71" s="18">
        <f t="shared" si="19"/>
        <v>149.15052631578948</v>
      </c>
      <c r="Z71" s="18"/>
      <c r="AA71" s="25">
        <f t="shared" si="20"/>
        <v>0</v>
      </c>
    </row>
    <row r="72" spans="2:27" hidden="1" x14ac:dyDescent="0.2">
      <c r="B72" s="1">
        <v>17</v>
      </c>
      <c r="C72" t="s">
        <v>25</v>
      </c>
      <c r="D72" s="15">
        <f t="shared" si="12"/>
        <v>0</v>
      </c>
      <c r="G72" s="15">
        <f t="shared" si="13"/>
        <v>0</v>
      </c>
      <c r="I72" s="23">
        <f t="shared" si="14"/>
        <v>8.2709227720593024</v>
      </c>
      <c r="K72" s="15">
        <f t="shared" si="21"/>
        <v>0</v>
      </c>
      <c r="O72">
        <f t="shared" si="15"/>
        <v>17</v>
      </c>
      <c r="P72" t="str">
        <f t="shared" si="15"/>
        <v>B-art.</v>
      </c>
      <c r="Q72" s="12">
        <f t="shared" si="22"/>
        <v>0</v>
      </c>
      <c r="R72" s="16"/>
      <c r="S72" s="9">
        <f t="shared" si="16"/>
        <v>28.2</v>
      </c>
      <c r="T72" s="9">
        <f t="shared" si="23"/>
        <v>54.519999999999996</v>
      </c>
      <c r="U72" s="17">
        <f t="shared" si="17"/>
        <v>0.94444444444444442</v>
      </c>
      <c r="V72" s="37">
        <f t="shared" si="24"/>
        <v>44.2</v>
      </c>
      <c r="W72" s="38">
        <f t="shared" si="18"/>
        <v>3</v>
      </c>
      <c r="X72" s="37">
        <f t="shared" si="25"/>
        <v>22.5</v>
      </c>
      <c r="Y72" s="18">
        <f t="shared" si="19"/>
        <v>146.39111111111112</v>
      </c>
      <c r="Z72" s="18"/>
      <c r="AA72" s="25">
        <f t="shared" si="20"/>
        <v>0</v>
      </c>
    </row>
    <row r="73" spans="2:27" hidden="1" x14ac:dyDescent="0.2">
      <c r="B73" s="1">
        <v>16</v>
      </c>
      <c r="C73" t="s">
        <v>25</v>
      </c>
      <c r="D73" s="15">
        <f t="shared" si="12"/>
        <v>0</v>
      </c>
      <c r="G73" s="15">
        <f t="shared" si="13"/>
        <v>0</v>
      </c>
      <c r="I73" s="23">
        <f t="shared" si="14"/>
        <v>7.0302843562504069</v>
      </c>
      <c r="K73" s="15">
        <f t="shared" si="21"/>
        <v>0</v>
      </c>
      <c r="O73">
        <f t="shared" si="15"/>
        <v>16</v>
      </c>
      <c r="P73" t="str">
        <f t="shared" si="15"/>
        <v>B-art.</v>
      </c>
      <c r="Q73" s="12">
        <f t="shared" si="22"/>
        <v>0</v>
      </c>
      <c r="R73" s="16"/>
      <c r="S73" s="9">
        <f t="shared" si="16"/>
        <v>28.2</v>
      </c>
      <c r="T73" s="9">
        <f t="shared" si="23"/>
        <v>54.519999999999996</v>
      </c>
      <c r="U73" s="17">
        <f t="shared" si="17"/>
        <v>0.94117647058823528</v>
      </c>
      <c r="V73" s="37">
        <f t="shared" si="24"/>
        <v>41.6</v>
      </c>
      <c r="W73" s="38">
        <f t="shared" si="18"/>
        <v>3</v>
      </c>
      <c r="X73" s="37">
        <f t="shared" si="25"/>
        <v>22.5</v>
      </c>
      <c r="Y73" s="18">
        <f t="shared" si="19"/>
        <v>143.61294117647057</v>
      </c>
      <c r="Z73" s="18"/>
      <c r="AA73" s="25">
        <f t="shared" si="20"/>
        <v>0</v>
      </c>
    </row>
    <row r="74" spans="2:27" hidden="1" x14ac:dyDescent="0.2">
      <c r="B74" s="1">
        <v>15</v>
      </c>
      <c r="C74" t="s">
        <v>25</v>
      </c>
      <c r="D74" s="15">
        <f t="shared" si="12"/>
        <v>0</v>
      </c>
      <c r="G74" s="15">
        <f t="shared" si="13"/>
        <v>0</v>
      </c>
      <c r="I74" s="23">
        <f t="shared" si="14"/>
        <v>5.9757417028128454</v>
      </c>
      <c r="K74" s="15">
        <f t="shared" si="21"/>
        <v>0</v>
      </c>
      <c r="O74">
        <f t="shared" si="15"/>
        <v>15</v>
      </c>
      <c r="P74" t="str">
        <f t="shared" si="15"/>
        <v>B-art.</v>
      </c>
      <c r="Q74" s="12">
        <f t="shared" si="22"/>
        <v>0</v>
      </c>
      <c r="R74" s="16"/>
      <c r="S74" s="9">
        <f t="shared" si="16"/>
        <v>28.2</v>
      </c>
      <c r="T74" s="9">
        <f t="shared" si="23"/>
        <v>54.519999999999996</v>
      </c>
      <c r="U74" s="17">
        <f t="shared" si="17"/>
        <v>0.9375</v>
      </c>
      <c r="V74" s="37">
        <f t="shared" si="24"/>
        <v>39</v>
      </c>
      <c r="W74" s="38">
        <f t="shared" si="18"/>
        <v>3</v>
      </c>
      <c r="X74" s="37">
        <f t="shared" si="25"/>
        <v>22.5</v>
      </c>
      <c r="Y74" s="18">
        <f t="shared" si="19"/>
        <v>140.8125</v>
      </c>
      <c r="Z74" s="18"/>
      <c r="AA74" s="25">
        <f t="shared" si="20"/>
        <v>0</v>
      </c>
    </row>
    <row r="75" spans="2:27" hidden="1" x14ac:dyDescent="0.2">
      <c r="B75" s="1">
        <v>14</v>
      </c>
      <c r="C75" t="s">
        <v>25</v>
      </c>
      <c r="D75" s="15">
        <f t="shared" si="12"/>
        <v>0</v>
      </c>
      <c r="G75" s="15">
        <f t="shared" si="13"/>
        <v>0</v>
      </c>
      <c r="I75" s="23">
        <f t="shared" si="14"/>
        <v>5.0793804473909185</v>
      </c>
      <c r="K75" s="15">
        <f t="shared" si="21"/>
        <v>0</v>
      </c>
      <c r="O75">
        <f t="shared" si="15"/>
        <v>14</v>
      </c>
      <c r="P75" t="str">
        <f t="shared" si="15"/>
        <v>B-art.</v>
      </c>
      <c r="Q75" s="12">
        <f t="shared" si="22"/>
        <v>0</v>
      </c>
      <c r="R75" s="16"/>
      <c r="S75" s="9">
        <f t="shared" si="16"/>
        <v>28.2</v>
      </c>
      <c r="T75" s="9">
        <f t="shared" si="23"/>
        <v>54.519999999999996</v>
      </c>
      <c r="U75" s="17">
        <f t="shared" si="17"/>
        <v>0.93333333333333335</v>
      </c>
      <c r="V75" s="37">
        <f t="shared" si="24"/>
        <v>36.4</v>
      </c>
      <c r="W75" s="38">
        <f t="shared" si="18"/>
        <v>3</v>
      </c>
      <c r="X75" s="37">
        <f t="shared" si="25"/>
        <v>22.5</v>
      </c>
      <c r="Y75" s="18">
        <f t="shared" si="19"/>
        <v>137.98533333333333</v>
      </c>
      <c r="Z75" s="18"/>
      <c r="AA75" s="25">
        <f t="shared" si="20"/>
        <v>0</v>
      </c>
    </row>
    <row r="76" spans="2:27" hidden="1" x14ac:dyDescent="0.2">
      <c r="B76" s="1">
        <v>13</v>
      </c>
      <c r="C76" t="s">
        <v>25</v>
      </c>
      <c r="D76" s="15">
        <f t="shared" si="12"/>
        <v>0</v>
      </c>
      <c r="G76" s="15">
        <f t="shared" si="13"/>
        <v>0</v>
      </c>
      <c r="I76" s="23">
        <f t="shared" si="14"/>
        <v>4.3174733802822809</v>
      </c>
      <c r="K76" s="15">
        <f t="shared" si="21"/>
        <v>0</v>
      </c>
      <c r="O76">
        <f t="shared" si="15"/>
        <v>13</v>
      </c>
      <c r="P76" t="str">
        <f t="shared" si="15"/>
        <v>B-art.</v>
      </c>
      <c r="Q76" s="12">
        <f t="shared" si="22"/>
        <v>0</v>
      </c>
      <c r="R76" s="16"/>
      <c r="S76" s="9">
        <f t="shared" si="16"/>
        <v>28.2</v>
      </c>
      <c r="T76" s="9">
        <f t="shared" si="23"/>
        <v>54.519999999999996</v>
      </c>
      <c r="U76" s="17">
        <f t="shared" si="17"/>
        <v>0.9285714285714286</v>
      </c>
      <c r="V76" s="37">
        <f t="shared" si="24"/>
        <v>33.800000000000004</v>
      </c>
      <c r="W76" s="38">
        <f t="shared" si="18"/>
        <v>3</v>
      </c>
      <c r="X76" s="37">
        <f t="shared" si="25"/>
        <v>22.5</v>
      </c>
      <c r="Y76" s="18">
        <f t="shared" si="19"/>
        <v>135.12571428571428</v>
      </c>
      <c r="Z76" s="18"/>
      <c r="AA76" s="25">
        <f t="shared" si="20"/>
        <v>0</v>
      </c>
    </row>
    <row r="77" spans="2:27" hidden="1" x14ac:dyDescent="0.2">
      <c r="B77" s="1">
        <v>12</v>
      </c>
      <c r="C77" t="s">
        <v>25</v>
      </c>
      <c r="D77" s="15">
        <f t="shared" si="12"/>
        <v>0</v>
      </c>
      <c r="G77" s="15">
        <f t="shared" si="13"/>
        <v>0</v>
      </c>
      <c r="I77" s="23">
        <f t="shared" si="14"/>
        <v>3.6698523732399382</v>
      </c>
      <c r="K77" s="15">
        <f t="shared" si="21"/>
        <v>0</v>
      </c>
      <c r="O77">
        <f t="shared" si="15"/>
        <v>12</v>
      </c>
      <c r="P77" t="str">
        <f t="shared" si="15"/>
        <v>B-art.</v>
      </c>
      <c r="Q77" s="12">
        <f t="shared" si="22"/>
        <v>0</v>
      </c>
      <c r="R77" s="16"/>
      <c r="S77" s="9">
        <f t="shared" si="16"/>
        <v>28.2</v>
      </c>
      <c r="T77" s="9">
        <f t="shared" si="23"/>
        <v>54.519999999999996</v>
      </c>
      <c r="U77" s="17">
        <f t="shared" si="17"/>
        <v>0.92307692307692313</v>
      </c>
      <c r="V77" s="37">
        <f t="shared" si="24"/>
        <v>31.200000000000003</v>
      </c>
      <c r="W77" s="38">
        <f t="shared" si="18"/>
        <v>3</v>
      </c>
      <c r="X77" s="37">
        <f t="shared" si="25"/>
        <v>22.5</v>
      </c>
      <c r="Y77" s="18">
        <f t="shared" si="19"/>
        <v>132.22615384615386</v>
      </c>
      <c r="Z77" s="18"/>
      <c r="AA77" s="25">
        <f t="shared" si="20"/>
        <v>0</v>
      </c>
    </row>
    <row r="78" spans="2:27" hidden="1" x14ac:dyDescent="0.2">
      <c r="B78" s="1">
        <v>11</v>
      </c>
      <c r="C78" t="s">
        <v>25</v>
      </c>
      <c r="D78" s="15">
        <f t="shared" si="12"/>
        <v>0</v>
      </c>
      <c r="G78" s="15">
        <f t="shared" si="13"/>
        <v>0</v>
      </c>
      <c r="I78" s="23">
        <f t="shared" si="14"/>
        <v>3.1193745172539478</v>
      </c>
      <c r="K78" s="15">
        <f t="shared" si="21"/>
        <v>0</v>
      </c>
      <c r="O78">
        <f t="shared" si="15"/>
        <v>11</v>
      </c>
      <c r="P78" t="str">
        <f t="shared" si="15"/>
        <v>B-art.</v>
      </c>
      <c r="Q78" s="12">
        <f t="shared" si="22"/>
        <v>0</v>
      </c>
      <c r="R78" s="16"/>
      <c r="S78" s="9">
        <f t="shared" si="16"/>
        <v>28.2</v>
      </c>
      <c r="T78" s="9">
        <f t="shared" si="23"/>
        <v>54.519999999999996</v>
      </c>
      <c r="U78" s="17">
        <f t="shared" si="17"/>
        <v>0.91666666666666663</v>
      </c>
      <c r="V78" s="37">
        <f t="shared" si="24"/>
        <v>28.6</v>
      </c>
      <c r="W78" s="38">
        <f t="shared" si="18"/>
        <v>3</v>
      </c>
      <c r="X78" s="37">
        <f t="shared" si="25"/>
        <v>22.5</v>
      </c>
      <c r="Y78" s="18">
        <f t="shared" si="19"/>
        <v>129.27666666666667</v>
      </c>
      <c r="Z78" s="18"/>
      <c r="AA78" s="25">
        <f t="shared" si="20"/>
        <v>0</v>
      </c>
    </row>
    <row r="79" spans="2:27" hidden="1" x14ac:dyDescent="0.2">
      <c r="B79" s="1">
        <v>10</v>
      </c>
      <c r="C79" t="s">
        <v>25</v>
      </c>
      <c r="D79" s="15">
        <f t="shared" si="12"/>
        <v>0</v>
      </c>
      <c r="G79" s="15">
        <f t="shared" si="13"/>
        <v>0</v>
      </c>
      <c r="I79" s="23">
        <f t="shared" si="14"/>
        <v>2.6514683396658554</v>
      </c>
      <c r="K79" s="15">
        <f>G79*D79/I79</f>
        <v>0</v>
      </c>
      <c r="O79">
        <f t="shared" ref="O79:P88" si="26">B79</f>
        <v>10</v>
      </c>
      <c r="P79" t="str">
        <f t="shared" si="26"/>
        <v>B-art.</v>
      </c>
      <c r="Q79" s="12">
        <f>K79</f>
        <v>0</v>
      </c>
      <c r="R79" s="16"/>
      <c r="S79" s="9">
        <f t="shared" si="16"/>
        <v>28.2</v>
      </c>
      <c r="T79" s="9">
        <f t="shared" si="23"/>
        <v>54.519999999999996</v>
      </c>
      <c r="U79" s="17">
        <f t="shared" si="17"/>
        <v>0.90909090909090906</v>
      </c>
      <c r="V79" s="37">
        <f t="shared" si="24"/>
        <v>26</v>
      </c>
      <c r="W79" s="38">
        <f t="shared" si="18"/>
        <v>3</v>
      </c>
      <c r="X79" s="37">
        <f t="shared" si="25"/>
        <v>22.5</v>
      </c>
      <c r="Y79" s="18">
        <f t="shared" si="19"/>
        <v>126.26363636363635</v>
      </c>
      <c r="Z79" s="18"/>
      <c r="AA79" s="25">
        <f t="shared" si="20"/>
        <v>0</v>
      </c>
    </row>
    <row r="80" spans="2:27" hidden="1" x14ac:dyDescent="0.2">
      <c r="B80" s="1">
        <v>9</v>
      </c>
      <c r="C80" t="s">
        <v>25</v>
      </c>
      <c r="D80" s="15">
        <f t="shared" si="12"/>
        <v>0</v>
      </c>
      <c r="G80" s="15">
        <f t="shared" si="13"/>
        <v>0</v>
      </c>
      <c r="I80" s="23">
        <f t="shared" si="14"/>
        <v>2.2537480887159766</v>
      </c>
      <c r="K80" s="15">
        <f t="shared" ref="K80:K90" si="27">G80*D80/I80</f>
        <v>0</v>
      </c>
      <c r="O80">
        <f t="shared" si="26"/>
        <v>9</v>
      </c>
      <c r="P80" t="str">
        <f t="shared" si="26"/>
        <v>B-art.</v>
      </c>
      <c r="Q80" s="12">
        <f t="shared" ref="Q80:Q88" si="28">K80</f>
        <v>0</v>
      </c>
      <c r="R80" s="16"/>
      <c r="S80" s="9">
        <f t="shared" si="16"/>
        <v>28.2</v>
      </c>
      <c r="T80" s="9">
        <f t="shared" si="23"/>
        <v>54.519999999999996</v>
      </c>
      <c r="U80" s="17">
        <f t="shared" si="17"/>
        <v>0.9</v>
      </c>
      <c r="V80" s="37">
        <f t="shared" si="24"/>
        <v>23.400000000000002</v>
      </c>
      <c r="W80" s="38">
        <f t="shared" si="18"/>
        <v>3</v>
      </c>
      <c r="X80" s="37">
        <f t="shared" si="25"/>
        <v>22.5</v>
      </c>
      <c r="Y80" s="18">
        <f t="shared" si="19"/>
        <v>123.16800000000001</v>
      </c>
      <c r="Z80" s="18"/>
      <c r="AA80" s="25">
        <f t="shared" si="20"/>
        <v>0</v>
      </c>
    </row>
    <row r="81" spans="2:28" hidden="1" x14ac:dyDescent="0.2">
      <c r="B81" s="1">
        <v>8</v>
      </c>
      <c r="C81" t="s">
        <v>25</v>
      </c>
      <c r="D81" s="15">
        <f t="shared" si="12"/>
        <v>0</v>
      </c>
      <c r="G81" s="15">
        <f t="shared" si="13"/>
        <v>0</v>
      </c>
      <c r="I81" s="23">
        <f t="shared" si="14"/>
        <v>1.9156858754085804</v>
      </c>
      <c r="K81" s="15">
        <f t="shared" si="27"/>
        <v>0</v>
      </c>
      <c r="O81">
        <f t="shared" si="26"/>
        <v>8</v>
      </c>
      <c r="P81" t="str">
        <f t="shared" si="26"/>
        <v>B-art.</v>
      </c>
      <c r="Q81" s="12">
        <f t="shared" si="28"/>
        <v>0</v>
      </c>
      <c r="R81" s="16"/>
      <c r="S81" s="9">
        <f t="shared" si="16"/>
        <v>28.2</v>
      </c>
      <c r="T81" s="9">
        <f t="shared" si="23"/>
        <v>54.519999999999996</v>
      </c>
      <c r="U81" s="17">
        <f t="shared" si="17"/>
        <v>0.88888888888888884</v>
      </c>
      <c r="V81" s="37">
        <f t="shared" si="24"/>
        <v>20.8</v>
      </c>
      <c r="W81" s="38">
        <f t="shared" si="18"/>
        <v>3</v>
      </c>
      <c r="X81" s="37">
        <f t="shared" si="25"/>
        <v>22.5</v>
      </c>
      <c r="Y81" s="18">
        <f t="shared" si="19"/>
        <v>119.96222222222221</v>
      </c>
      <c r="Z81" s="18"/>
      <c r="AA81" s="25">
        <f t="shared" si="20"/>
        <v>0</v>
      </c>
    </row>
    <row r="82" spans="2:28" hidden="1" x14ac:dyDescent="0.2">
      <c r="B82" s="1">
        <v>7</v>
      </c>
      <c r="C82" t="s">
        <v>25</v>
      </c>
      <c r="D82" s="15">
        <f t="shared" si="12"/>
        <v>0</v>
      </c>
      <c r="G82" s="15">
        <f t="shared" si="13"/>
        <v>0</v>
      </c>
      <c r="I82" s="23">
        <f t="shared" si="14"/>
        <v>1.628332994097293</v>
      </c>
      <c r="K82" s="15">
        <f t="shared" si="27"/>
        <v>0</v>
      </c>
      <c r="O82">
        <f t="shared" si="26"/>
        <v>7</v>
      </c>
      <c r="P82" t="str">
        <f t="shared" si="26"/>
        <v>B-art.</v>
      </c>
      <c r="Q82" s="12">
        <f t="shared" si="28"/>
        <v>0</v>
      </c>
      <c r="R82" s="16"/>
      <c r="S82" s="9">
        <f t="shared" si="16"/>
        <v>28.2</v>
      </c>
      <c r="T82" s="9">
        <f t="shared" si="23"/>
        <v>54.519999999999996</v>
      </c>
      <c r="U82" s="17">
        <f t="shared" si="17"/>
        <v>0.875</v>
      </c>
      <c r="V82" s="37">
        <f t="shared" si="24"/>
        <v>18.2</v>
      </c>
      <c r="W82" s="38">
        <f t="shared" si="18"/>
        <v>3</v>
      </c>
      <c r="X82" s="37">
        <f t="shared" si="25"/>
        <v>22.5</v>
      </c>
      <c r="Y82" s="18">
        <f t="shared" si="19"/>
        <v>116.605</v>
      </c>
      <c r="Z82" s="18"/>
      <c r="AA82" s="25">
        <f t="shared" si="20"/>
        <v>0</v>
      </c>
    </row>
    <row r="83" spans="2:28" hidden="1" x14ac:dyDescent="0.2">
      <c r="B83" s="1">
        <v>6</v>
      </c>
      <c r="C83" t="s">
        <v>25</v>
      </c>
      <c r="D83" s="15">
        <f t="shared" si="12"/>
        <v>0</v>
      </c>
      <c r="G83" s="15">
        <f t="shared" si="13"/>
        <v>0</v>
      </c>
      <c r="I83" s="23">
        <f t="shared" si="14"/>
        <v>1.3840830449826991</v>
      </c>
      <c r="K83" s="15">
        <f t="shared" si="27"/>
        <v>0</v>
      </c>
      <c r="O83">
        <f t="shared" si="26"/>
        <v>6</v>
      </c>
      <c r="P83" t="str">
        <f t="shared" si="26"/>
        <v>B-art.</v>
      </c>
      <c r="Q83" s="12">
        <f t="shared" si="28"/>
        <v>0</v>
      </c>
      <c r="R83" s="16"/>
      <c r="S83" s="9">
        <f t="shared" si="16"/>
        <v>28.2</v>
      </c>
      <c r="T83" s="9">
        <f t="shared" si="23"/>
        <v>54.519999999999996</v>
      </c>
      <c r="U83" s="17">
        <f t="shared" si="17"/>
        <v>0.8571428571428571</v>
      </c>
      <c r="V83" s="37">
        <f t="shared" si="24"/>
        <v>15.600000000000001</v>
      </c>
      <c r="W83" s="38">
        <f t="shared" ref="W83:W88" si="29">ROUNDDOWN((($D$12*$E$19)+((U83*$D$13)*$E$19)),0)</f>
        <v>3</v>
      </c>
      <c r="X83" s="37">
        <f t="shared" si="25"/>
        <v>22.5</v>
      </c>
      <c r="Y83" s="18">
        <f t="shared" si="19"/>
        <v>113.03142857142856</v>
      </c>
      <c r="Z83" s="18"/>
      <c r="AA83" s="25">
        <f t="shared" si="20"/>
        <v>0</v>
      </c>
    </row>
    <row r="84" spans="2:28" hidden="1" x14ac:dyDescent="0.2">
      <c r="B84" s="1">
        <v>5</v>
      </c>
      <c r="C84" t="s">
        <v>25</v>
      </c>
      <c r="D84" s="15">
        <f t="shared" si="12"/>
        <v>0</v>
      </c>
      <c r="G84" s="15">
        <f t="shared" si="13"/>
        <v>0</v>
      </c>
      <c r="I84" s="23">
        <f t="shared" si="14"/>
        <v>1.1764705882352942</v>
      </c>
      <c r="K84" s="15">
        <f t="shared" si="27"/>
        <v>0</v>
      </c>
      <c r="O84">
        <f t="shared" si="26"/>
        <v>5</v>
      </c>
      <c r="P84" t="str">
        <f t="shared" si="26"/>
        <v>B-art.</v>
      </c>
      <c r="Q84" s="12">
        <f t="shared" si="28"/>
        <v>0</v>
      </c>
      <c r="R84" s="16"/>
      <c r="S84" s="9">
        <f t="shared" si="16"/>
        <v>28.2</v>
      </c>
      <c r="T84" s="9">
        <f t="shared" si="23"/>
        <v>54.519999999999996</v>
      </c>
      <c r="U84" s="17">
        <f t="shared" si="17"/>
        <v>0.83333333333333337</v>
      </c>
      <c r="V84" s="37">
        <f t="shared" si="24"/>
        <v>13</v>
      </c>
      <c r="W84" s="38">
        <f t="shared" si="29"/>
        <v>3</v>
      </c>
      <c r="X84" s="37">
        <f t="shared" si="25"/>
        <v>22.5</v>
      </c>
      <c r="Y84" s="18">
        <f t="shared" si="19"/>
        <v>109.13333333333333</v>
      </c>
      <c r="Z84" s="18"/>
      <c r="AA84" s="25">
        <f t="shared" si="20"/>
        <v>0</v>
      </c>
    </row>
    <row r="85" spans="2:28" hidden="1" x14ac:dyDescent="0.2">
      <c r="B85" s="1">
        <v>4</v>
      </c>
      <c r="C85" t="s">
        <v>25</v>
      </c>
      <c r="D85" s="15">
        <f t="shared" si="12"/>
        <v>5.0624999999999997E-4</v>
      </c>
      <c r="G85" s="15">
        <f t="shared" si="13"/>
        <v>1</v>
      </c>
      <c r="I85" s="23">
        <f t="shared" si="14"/>
        <v>1</v>
      </c>
      <c r="K85" s="15">
        <f t="shared" si="27"/>
        <v>5.0624999999999997E-4</v>
      </c>
      <c r="O85">
        <f t="shared" si="26"/>
        <v>4</v>
      </c>
      <c r="P85" t="str">
        <f t="shared" si="26"/>
        <v>B-art.</v>
      </c>
      <c r="Q85" s="12">
        <f t="shared" si="28"/>
        <v>5.0624999999999997E-4</v>
      </c>
      <c r="R85" s="16"/>
      <c r="S85" s="9">
        <f t="shared" si="16"/>
        <v>28.2</v>
      </c>
      <c r="T85" s="9">
        <f t="shared" si="23"/>
        <v>54.519999999999996</v>
      </c>
      <c r="U85" s="17">
        <f t="shared" si="17"/>
        <v>0.8</v>
      </c>
      <c r="V85" s="37">
        <f t="shared" si="24"/>
        <v>10.4</v>
      </c>
      <c r="W85" s="38">
        <f t="shared" si="29"/>
        <v>3</v>
      </c>
      <c r="X85" s="37">
        <f t="shared" si="25"/>
        <v>22.5</v>
      </c>
      <c r="Y85" s="18">
        <f t="shared" si="19"/>
        <v>104.71600000000001</v>
      </c>
      <c r="Z85" s="18"/>
      <c r="AA85" s="25">
        <f t="shared" si="20"/>
        <v>5.3012475000000003E-2</v>
      </c>
    </row>
    <row r="86" spans="2:28" hidden="1" x14ac:dyDescent="0.2">
      <c r="B86" s="1">
        <v>3</v>
      </c>
      <c r="C86" t="s">
        <v>25</v>
      </c>
      <c r="D86" s="15">
        <f t="shared" si="12"/>
        <v>1.1475000000000004E-2</v>
      </c>
      <c r="G86" s="15">
        <f t="shared" si="13"/>
        <v>0.79</v>
      </c>
      <c r="I86" s="23">
        <f t="shared" si="14"/>
        <v>0.85</v>
      </c>
      <c r="K86" s="15">
        <f t="shared" si="27"/>
        <v>1.0665000000000004E-2</v>
      </c>
      <c r="O86">
        <f t="shared" si="26"/>
        <v>3</v>
      </c>
      <c r="P86" t="str">
        <f t="shared" si="26"/>
        <v>B-art.</v>
      </c>
      <c r="Q86" s="12">
        <f t="shared" si="28"/>
        <v>1.0665000000000004E-2</v>
      </c>
      <c r="R86" s="16"/>
      <c r="S86" s="9">
        <f t="shared" si="16"/>
        <v>28.2</v>
      </c>
      <c r="T86" s="9">
        <f t="shared" si="23"/>
        <v>54.519999999999996</v>
      </c>
      <c r="U86" s="17">
        <f t="shared" si="17"/>
        <v>0.75</v>
      </c>
      <c r="V86" s="37">
        <f t="shared" si="24"/>
        <v>7.8000000000000007</v>
      </c>
      <c r="W86" s="38">
        <f t="shared" si="29"/>
        <v>2</v>
      </c>
      <c r="X86" s="37">
        <f t="shared" si="25"/>
        <v>15</v>
      </c>
      <c r="Y86" s="18">
        <f t="shared" si="19"/>
        <v>91.89</v>
      </c>
      <c r="Z86" s="18"/>
      <c r="AA86" s="25">
        <f t="shared" si="20"/>
        <v>0.98000685000000043</v>
      </c>
    </row>
    <row r="87" spans="2:28" hidden="1" x14ac:dyDescent="0.2">
      <c r="B87" s="1">
        <v>2</v>
      </c>
      <c r="C87" t="s">
        <v>25</v>
      </c>
      <c r="D87" s="15">
        <f t="shared" si="12"/>
        <v>9.7537499999999958E-2</v>
      </c>
      <c r="G87" s="15">
        <f t="shared" si="13"/>
        <v>0.6241000000000001</v>
      </c>
      <c r="I87" s="23">
        <f t="shared" si="14"/>
        <v>0.72249999999999992</v>
      </c>
      <c r="K87" s="15">
        <f t="shared" si="27"/>
        <v>8.4253499999999995E-2</v>
      </c>
      <c r="O87">
        <f t="shared" si="26"/>
        <v>2</v>
      </c>
      <c r="P87" t="str">
        <f t="shared" si="26"/>
        <v>B-art.</v>
      </c>
      <c r="Q87" s="12">
        <f t="shared" si="28"/>
        <v>8.4253499999999995E-2</v>
      </c>
      <c r="R87" s="16"/>
      <c r="S87" s="9">
        <f t="shared" si="16"/>
        <v>28.2</v>
      </c>
      <c r="T87" s="9">
        <f t="shared" si="23"/>
        <v>54.519999999999996</v>
      </c>
      <c r="U87" s="17">
        <f t="shared" si="17"/>
        <v>0.66666666666666663</v>
      </c>
      <c r="V87" s="37">
        <f t="shared" si="24"/>
        <v>5.2</v>
      </c>
      <c r="W87" s="38">
        <f t="shared" si="29"/>
        <v>2</v>
      </c>
      <c r="X87" s="37">
        <f t="shared" si="25"/>
        <v>15</v>
      </c>
      <c r="Y87" s="18">
        <f t="shared" si="19"/>
        <v>84.74666666666667</v>
      </c>
      <c r="Z87" s="18"/>
      <c r="AA87" s="25">
        <f t="shared" si="20"/>
        <v>7.1402032799999997</v>
      </c>
    </row>
    <row r="88" spans="2:28" hidden="1" x14ac:dyDescent="0.2">
      <c r="B88" s="1">
        <v>1</v>
      </c>
      <c r="C88" t="s">
        <v>25</v>
      </c>
      <c r="D88" s="15">
        <f t="shared" si="12"/>
        <v>0.368475</v>
      </c>
      <c r="G88" s="15">
        <f t="shared" si="13"/>
        <v>0.49303900000000006</v>
      </c>
      <c r="I88" s="23">
        <f t="shared" si="14"/>
        <v>0.61412499999999992</v>
      </c>
      <c r="K88" s="15">
        <f t="shared" si="27"/>
        <v>0.29582340000000007</v>
      </c>
      <c r="N88" s="19"/>
      <c r="O88">
        <f t="shared" si="26"/>
        <v>1</v>
      </c>
      <c r="P88" t="str">
        <f t="shared" si="26"/>
        <v>B-art.</v>
      </c>
      <c r="Q88" s="12">
        <f t="shared" si="28"/>
        <v>0.29582340000000007</v>
      </c>
      <c r="R88" s="16"/>
      <c r="S88" s="9">
        <f t="shared" si="16"/>
        <v>28.2</v>
      </c>
      <c r="T88" s="9">
        <f t="shared" si="23"/>
        <v>54.519999999999996</v>
      </c>
      <c r="U88" s="17">
        <f t="shared" si="17"/>
        <v>0.5</v>
      </c>
      <c r="V88" s="37">
        <f t="shared" si="24"/>
        <v>2.6</v>
      </c>
      <c r="W88" s="38">
        <f t="shared" si="29"/>
        <v>2</v>
      </c>
      <c r="X88" s="37">
        <f t="shared" si="25"/>
        <v>15</v>
      </c>
      <c r="Y88" s="18">
        <f t="shared" si="19"/>
        <v>73.06</v>
      </c>
      <c r="Z88" s="18"/>
      <c r="AA88" s="25">
        <f t="shared" si="20"/>
        <v>21.612857604000006</v>
      </c>
    </row>
    <row r="89" spans="2:28" hidden="1" x14ac:dyDescent="0.2">
      <c r="D89" s="15"/>
      <c r="G89" s="15"/>
      <c r="I89" s="4"/>
      <c r="K89" s="15"/>
      <c r="M89" s="15">
        <f>SUM(K59:K88)</f>
        <v>0.39124815000000007</v>
      </c>
      <c r="N89" s="19"/>
      <c r="AA89" s="25"/>
      <c r="AB89" s="7"/>
    </row>
    <row r="90" spans="2:28" hidden="1" x14ac:dyDescent="0.2">
      <c r="B90" s="6">
        <v>0</v>
      </c>
      <c r="C90" s="20" t="s">
        <v>25</v>
      </c>
      <c r="D90" s="15">
        <f>IF(B90&lt;=$B$22,BINOMDIST(B90,$B$22,$G$13,0),0)</f>
        <v>0.52200625000000012</v>
      </c>
      <c r="G90" s="15">
        <f>IF(B90&lt;=$B$22,BINOMDIST($B$22-B90,$B$22-B90,$G$12,0),0)</f>
        <v>0.38950081000000009</v>
      </c>
      <c r="I90" s="23">
        <f>(1-$G$13)^($B$22-B90)</f>
        <v>0.52200624999999989</v>
      </c>
      <c r="K90" s="15">
        <f t="shared" si="27"/>
        <v>0.38950081000000025</v>
      </c>
      <c r="M90" s="16"/>
      <c r="N90" s="19"/>
      <c r="AA90" s="25"/>
    </row>
    <row r="91" spans="2:28" hidden="1" x14ac:dyDescent="0.2">
      <c r="D91" s="15"/>
      <c r="G91" s="16"/>
      <c r="K91" s="16"/>
      <c r="M91" s="16"/>
      <c r="N91" s="19"/>
      <c r="W91" s="1">
        <f>0.857*0.35+0.2</f>
        <v>0.49995000000000001</v>
      </c>
      <c r="AA91" s="25"/>
    </row>
    <row r="92" spans="2:28" hidden="1" x14ac:dyDescent="0.2">
      <c r="D92" s="15"/>
      <c r="AA92" s="25"/>
    </row>
    <row r="93" spans="2:28" hidden="1" x14ac:dyDescent="0.2">
      <c r="B93" s="1">
        <f>B22</f>
        <v>4</v>
      </c>
      <c r="C93" t="s">
        <v>24</v>
      </c>
      <c r="D93" s="15">
        <f>BINOMDIST(B93,$B$22,$G$12,0)</f>
        <v>0.38950081000000009</v>
      </c>
      <c r="G93" s="16"/>
      <c r="K93" s="16"/>
      <c r="M93" s="15">
        <f>D93</f>
        <v>0.38950081000000009</v>
      </c>
      <c r="N93" s="19"/>
      <c r="O93">
        <f>B93</f>
        <v>4</v>
      </c>
      <c r="P93" t="str">
        <f>C93</f>
        <v>A-art.</v>
      </c>
      <c r="Q93" s="12">
        <f>D93</f>
        <v>0.38950081000000009</v>
      </c>
      <c r="R93" s="16"/>
      <c r="S93" s="9">
        <v>0</v>
      </c>
      <c r="T93" s="9">
        <f>$D$12*$E$16</f>
        <v>28.2</v>
      </c>
      <c r="U93" s="17">
        <f>B93/(B93+1)</f>
        <v>0.8</v>
      </c>
      <c r="V93" s="37">
        <f>B93*($E$17*2)</f>
        <v>10.4</v>
      </c>
      <c r="W93" s="38">
        <f>ROUNDDOWN((U93*$D$12)*$E$19,0)</f>
        <v>0</v>
      </c>
      <c r="X93" s="37">
        <f>W93*$E$18</f>
        <v>0</v>
      </c>
      <c r="Y93" s="18">
        <f>S93+(T93*U93)+V93+X93</f>
        <v>32.96</v>
      </c>
      <c r="Z93" s="18"/>
      <c r="AA93" s="25">
        <f>Y93*Q93</f>
        <v>12.837946697600003</v>
      </c>
      <c r="AB93" s="7"/>
    </row>
    <row r="94" spans="2:28" ht="13.5" hidden="1" thickBot="1" x14ac:dyDescent="0.25">
      <c r="D94" s="15"/>
      <c r="AA94" s="25"/>
    </row>
    <row r="95" spans="2:28" ht="13.5" hidden="1" thickBot="1" x14ac:dyDescent="0.25">
      <c r="D95" s="15"/>
      <c r="M95" s="15">
        <f>SUM(M55:M93)</f>
        <v>1.0000000000000002</v>
      </c>
      <c r="N95" s="19"/>
      <c r="Q95" s="12">
        <f>SUM(Q25:Q93)</f>
        <v>1.0000000000000002</v>
      </c>
      <c r="R95" s="16"/>
      <c r="AA95" s="39">
        <f>SUM(AA25:AA93)</f>
        <v>81.653867329640008</v>
      </c>
    </row>
    <row r="96" spans="2:28" hidden="1" x14ac:dyDescent="0.2">
      <c r="D96" s="15"/>
      <c r="AA96" s="25"/>
    </row>
    <row r="97" spans="3:27" hidden="1" x14ac:dyDescent="0.2">
      <c r="D97" s="15"/>
      <c r="AA97" s="25"/>
    </row>
    <row r="98" spans="3:27" x14ac:dyDescent="0.2">
      <c r="D98" s="15"/>
      <c r="AA98" s="25"/>
    </row>
    <row r="99" spans="3:27" x14ac:dyDescent="0.2">
      <c r="D99" s="15"/>
      <c r="AA99" s="25"/>
    </row>
    <row r="100" spans="3:27" x14ac:dyDescent="0.2">
      <c r="D100" s="15"/>
      <c r="AA100" s="25"/>
    </row>
    <row r="101" spans="3:27" x14ac:dyDescent="0.2">
      <c r="D101" s="15"/>
      <c r="AA101" s="25"/>
    </row>
    <row r="102" spans="3:27" x14ac:dyDescent="0.2">
      <c r="D102" s="15"/>
      <c r="N102" s="19"/>
      <c r="AA102" s="25"/>
    </row>
    <row r="103" spans="3:27" x14ac:dyDescent="0.2">
      <c r="D103" s="15"/>
      <c r="N103" s="19"/>
      <c r="AA103" s="25"/>
    </row>
    <row r="104" spans="3:27" x14ac:dyDescent="0.2">
      <c r="D104" s="15"/>
      <c r="N104" s="19"/>
      <c r="AA104" s="25"/>
    </row>
    <row r="105" spans="3:27" x14ac:dyDescent="0.2">
      <c r="D105" s="15"/>
      <c r="N105" s="19"/>
      <c r="AA105" s="25"/>
    </row>
    <row r="106" spans="3:27" x14ac:dyDescent="0.2">
      <c r="D106" s="15"/>
      <c r="N106" s="19"/>
      <c r="AA106" s="25"/>
    </row>
    <row r="107" spans="3:27" x14ac:dyDescent="0.2">
      <c r="D107" s="15"/>
      <c r="N107" s="19"/>
      <c r="AA107" s="25"/>
    </row>
    <row r="108" spans="3:27" x14ac:dyDescent="0.2">
      <c r="D108" s="15"/>
      <c r="N108" s="19"/>
      <c r="AA108" s="25"/>
    </row>
    <row r="109" spans="3:27" x14ac:dyDescent="0.2">
      <c r="D109" s="15"/>
      <c r="G109" s="16"/>
      <c r="K109" s="16"/>
      <c r="M109" s="16"/>
      <c r="AA109" s="25"/>
    </row>
    <row r="110" spans="3:27" x14ac:dyDescent="0.2">
      <c r="D110" s="15"/>
      <c r="G110" s="16"/>
      <c r="K110" s="16"/>
      <c r="M110" s="16"/>
    </row>
    <row r="111" spans="3:27" x14ac:dyDescent="0.2">
      <c r="C111" t="s">
        <v>29</v>
      </c>
      <c r="D111" s="15"/>
      <c r="G111" s="16"/>
      <c r="K111" s="16"/>
      <c r="M111" s="16"/>
    </row>
    <row r="112" spans="3:27" x14ac:dyDescent="0.2">
      <c r="D112" s="15"/>
      <c r="G112" s="16"/>
      <c r="K112" s="16"/>
      <c r="M112" s="16"/>
    </row>
    <row r="113" spans="4:13" x14ac:dyDescent="0.2">
      <c r="D113" s="15"/>
      <c r="G113" s="16"/>
      <c r="K113" s="16"/>
      <c r="M113" s="16"/>
    </row>
    <row r="114" spans="4:13" x14ac:dyDescent="0.2">
      <c r="D114" s="15"/>
      <c r="G114" s="16"/>
      <c r="K114" s="16"/>
      <c r="M114" s="16"/>
    </row>
    <row r="115" spans="4:13" x14ac:dyDescent="0.2">
      <c r="D115" s="15"/>
      <c r="G115" s="16"/>
      <c r="K115" s="16"/>
      <c r="M115" s="16"/>
    </row>
    <row r="116" spans="4:13" x14ac:dyDescent="0.2">
      <c r="D116" s="15"/>
      <c r="G116" s="16"/>
      <c r="K116" s="16"/>
      <c r="M116" s="16"/>
    </row>
    <row r="117" spans="4:13" x14ac:dyDescent="0.2">
      <c r="D117" s="15"/>
      <c r="G117" s="16"/>
      <c r="K117" s="16"/>
      <c r="M117" s="16"/>
    </row>
    <row r="118" spans="4:13" x14ac:dyDescent="0.2">
      <c r="D118" s="15"/>
      <c r="G118" s="16"/>
      <c r="K118" s="16"/>
      <c r="M118" s="16"/>
    </row>
    <row r="119" spans="4:13" x14ac:dyDescent="0.2">
      <c r="D119" s="15"/>
      <c r="K119" s="16"/>
      <c r="M119" s="16"/>
    </row>
    <row r="120" spans="4:13" x14ac:dyDescent="0.2">
      <c r="D120" s="15"/>
    </row>
    <row r="121" spans="4:13" x14ac:dyDescent="0.2">
      <c r="D121" s="15"/>
    </row>
    <row r="122" spans="4:13" x14ac:dyDescent="0.2">
      <c r="D122" s="15"/>
    </row>
    <row r="123" spans="4:13" x14ac:dyDescent="0.2">
      <c r="D123" s="15"/>
    </row>
    <row r="124" spans="4:13" x14ac:dyDescent="0.2">
      <c r="D124" s="15"/>
    </row>
    <row r="125" spans="4:13" x14ac:dyDescent="0.2">
      <c r="D125" s="15"/>
    </row>
    <row r="126" spans="4:13" x14ac:dyDescent="0.2">
      <c r="D126" s="15"/>
    </row>
    <row r="127" spans="4:13" x14ac:dyDescent="0.2">
      <c r="D127" s="15"/>
    </row>
    <row r="128" spans="4:13"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sheetData>
  <sheetProtection password="CC57" sheet="1" objects="1" scenarios="1"/>
  <customSheetViews>
    <customSheetView guid="{DB7468F2-DD7C-4FC2-8D7A-3B376A7B9192}" fitToPage="1" state="hidden" topLeftCell="A9">
      <selection activeCell="B23" sqref="B23"/>
      <pageMargins left="0.21" right="0.25" top="1.63" bottom="0.73" header="0.51181102362204722" footer="0.51181102362204722"/>
      <pageSetup paperSize="9" scale="50" orientation="portrait" r:id="rId1"/>
      <headerFooter alignWithMargins="0">
        <oddFooter>&amp;L&amp;F - &amp;A&amp;C&amp;P - &amp;N&amp;R&amp;D</oddFooter>
      </headerFooter>
    </customSheetView>
    <customSheetView guid="{3F9FA1E6-1BA7-48FB-BCA5-F23B09DF1C2F}" fitToPage="1" hiddenRows="1" hiddenColumns="1" state="hidden" topLeftCell="A9">
      <selection activeCell="B23" sqref="B23"/>
      <pageMargins left="0.21" right="0.25" top="1.63" bottom="0.73" header="0.51181102362204722" footer="0.51181102362204722"/>
      <pageSetup paperSize="9" scale="50" orientation="portrait" r:id="rId2"/>
      <headerFooter alignWithMargins="0">
        <oddFooter>&amp;L&amp;F - &amp;A&amp;C&amp;P - &amp;N&amp;R&amp;D</oddFooter>
      </headerFooter>
    </customSheetView>
  </customSheetViews>
  <pageMargins left="0.21" right="0.25" top="1.63" bottom="0.73" header="0.51181102362204722" footer="0.51181102362204722"/>
  <pageSetup paperSize="9" scale="50" orientation="portrait"/>
  <headerFooter alignWithMargins="0">
    <oddFooter>&amp;L&amp;F - &amp;A&amp;C&amp;P - &amp;N&amp;R&amp;D</oddFooter>
  </headerFooter>
  <drawing r:id="rId3"/>
  <legacyDrawing r:id="rId4"/>
  <oleObjects>
    <mc:AlternateContent xmlns:mc="http://schemas.openxmlformats.org/markup-compatibility/2006">
      <mc:Choice Requires="x14">
        <oleObject progId="Equation.3" shapeId="107521" r:id="rId5">
          <objectPr defaultSize="0" r:id="rId6">
            <anchor moveWithCells="1">
              <from>
                <xdr:col>7</xdr:col>
                <xdr:colOff>0</xdr:colOff>
                <xdr:row>99</xdr:row>
                <xdr:rowOff>0</xdr:rowOff>
              </from>
              <to>
                <xdr:col>10</xdr:col>
                <xdr:colOff>19050</xdr:colOff>
                <xdr:row>102</xdr:row>
                <xdr:rowOff>47625</xdr:rowOff>
              </to>
            </anchor>
          </objectPr>
        </oleObject>
      </mc:Choice>
      <mc:Fallback>
        <oleObject progId="Equation.3" shapeId="107521" r:id="rId5"/>
      </mc:Fallback>
    </mc:AlternateContent>
    <mc:AlternateContent xmlns:mc="http://schemas.openxmlformats.org/markup-compatibility/2006">
      <mc:Choice Requires="x14">
        <oleObject progId="Equation.3" shapeId="107522" r:id="rId7">
          <objectPr defaultSize="0" r:id="rId8">
            <anchor moveWithCells="1">
              <from>
                <xdr:col>7</xdr:col>
                <xdr:colOff>0</xdr:colOff>
                <xdr:row>103</xdr:row>
                <xdr:rowOff>0</xdr:rowOff>
              </from>
              <to>
                <xdr:col>10</xdr:col>
                <xdr:colOff>19050</xdr:colOff>
                <xdr:row>106</xdr:row>
                <xdr:rowOff>47625</xdr:rowOff>
              </to>
            </anchor>
          </objectPr>
        </oleObject>
      </mc:Choice>
      <mc:Fallback>
        <oleObject progId="Equation.3" shapeId="107522" r:id="rId7"/>
      </mc:Fallback>
    </mc:AlternateContent>
    <mc:AlternateContent xmlns:mc="http://schemas.openxmlformats.org/markup-compatibility/2006">
      <mc:Choice Requires="x14">
        <oleObject progId="Equation.3" shapeId="107523" r:id="rId9">
          <objectPr defaultSize="0" autoPict="0" r:id="rId10">
            <anchor moveWithCells="1">
              <from>
                <xdr:col>7</xdr:col>
                <xdr:colOff>0</xdr:colOff>
                <xdr:row>107</xdr:row>
                <xdr:rowOff>0</xdr:rowOff>
              </from>
              <to>
                <xdr:col>8</xdr:col>
                <xdr:colOff>180975</xdr:colOff>
                <xdr:row>108</xdr:row>
                <xdr:rowOff>114300</xdr:rowOff>
              </to>
            </anchor>
          </objectPr>
        </oleObject>
      </mc:Choice>
      <mc:Fallback>
        <oleObject progId="Equation.3" shapeId="107523" r:id="rId9"/>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8FFEB1EF93C409CE5486821C8B9ED" ma:contentTypeVersion="0" ma:contentTypeDescription="Create a new document." ma:contentTypeScope="" ma:versionID="8e5cfb64ae868f9026c33ed4e5980e9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7420E2-B253-44C3-88A3-FD11867FD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20B121F-7E29-4F26-AF79-D83BB3C3164E}">
  <ds:schemaRefs>
    <ds:schemaRef ds:uri="http://purl.org/dc/terms/"/>
    <ds:schemaRef ds:uri="http://purl.org/dc/dcmitype/"/>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EF8B3B56-F29B-43F0-8F23-35B3DE35A1D3}">
  <ds:schemaRefs>
    <ds:schemaRef ds:uri="http://schemas.microsoft.com/office/2006/metadata/longProperties"/>
  </ds:schemaRefs>
</ds:datastoreItem>
</file>

<file path=customXml/itemProps4.xml><?xml version="1.0" encoding="utf-8"?>
<ds:datastoreItem xmlns:ds="http://schemas.openxmlformats.org/officeDocument/2006/customXml" ds:itemID="{BACE7291-C688-4268-9C7E-AB8CCAF3BD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37</vt:i4>
      </vt:variant>
    </vt:vector>
  </HeadingPairs>
  <TitlesOfParts>
    <vt:vector size="37" baseType="lpstr">
      <vt:lpstr>HANDLEIDING</vt:lpstr>
      <vt:lpstr>INPUT</vt:lpstr>
      <vt:lpstr>meer artikelen zonder ABC</vt:lpstr>
      <vt:lpstr>meer artikelen met ABC</vt:lpstr>
      <vt:lpstr>Jaarlijkse besparing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Dropdown</vt:lpstr>
      <vt:lpstr>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g.somers@fontys.nl</dc:creator>
  <cp:lastModifiedBy>Somers,Guy G.H.L.</cp:lastModifiedBy>
  <cp:lastPrinted>2014-02-03T10:26:16Z</cp:lastPrinted>
  <dcterms:created xsi:type="dcterms:W3CDTF">2001-03-08T09:17:56Z</dcterms:created>
  <dcterms:modified xsi:type="dcterms:W3CDTF">2016-11-08T19:57:12Z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GUID">
    <vt:lpwstr/>
  </property>
  <property fmtid="{D5CDD505-2E9C-101B-9397-08002B2CF9AE}" pid="3" name="Subject">
    <vt:lpwstr/>
  </property>
  <property fmtid="{D5CDD505-2E9C-101B-9397-08002B2CF9AE}" pid="4" name="Keywords">
    <vt:lpwstr/>
  </property>
  <property fmtid="{D5CDD505-2E9C-101B-9397-08002B2CF9AE}" pid="5" name="_Author">
    <vt:lpwstr>Arien de Haan</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